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miefarquharson/Desktop/OA/Volcanica/Articles/2026/Issue 1/Cappelli/"/>
    </mc:Choice>
  </mc:AlternateContent>
  <xr:revisionPtr revIDLastSave="0" documentId="13_ncr:1_{6BC76569-E041-DF47-8064-C2BBF12C4745}" xr6:coauthVersionLast="47" xr6:coauthVersionMax="47" xr10:uidLastSave="{00000000-0000-0000-0000-000000000000}"/>
  <bookViews>
    <workbookView xWindow="0" yWindow="500" windowWidth="23260" windowHeight="13180" tabRatio="500" xr2:uid="{00000000-000D-0000-FFFF-FFFF00000000}"/>
  </bookViews>
  <sheets>
    <sheet name="Citation" sheetId="10" r:id="rId1"/>
    <sheet name="Embayments" sheetId="7" r:id="rId2"/>
    <sheet name="MI_ref" sheetId="8" r:id="rId3"/>
    <sheet name="Standards" sheetId="5" r:id="rId4"/>
    <sheet name="RAMAN" sheetId="9" r:id="rId5"/>
  </sheets>
  <definedNames>
    <definedName name="_OINA.Reporting.Mustang.Placeholder.MultipleSpectraStatistics">#REF!</definedName>
    <definedName name="_OINA.Reporting.Mustang.Placeholder.MultipleSpectraType">#REF!</definedName>
    <definedName name="_OINA.Reporting.Mustang.Placeholder.MultipleSpectraVie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3" i="9" l="1"/>
  <c r="D172" i="9"/>
  <c r="D171" i="9"/>
  <c r="D170" i="9"/>
  <c r="D169" i="9"/>
  <c r="D168" i="9"/>
  <c r="D167" i="9"/>
  <c r="D166" i="9"/>
  <c r="D165" i="9"/>
  <c r="D164" i="9"/>
  <c r="D163" i="9"/>
  <c r="D162" i="9"/>
  <c r="D117" i="9"/>
  <c r="D116" i="9"/>
  <c r="D100" i="9"/>
  <c r="D84" i="9"/>
  <c r="D83" i="9"/>
  <c r="D82" i="9"/>
  <c r="D81" i="9"/>
  <c r="D80" i="9"/>
  <c r="D79" i="9"/>
  <c r="D78" i="9"/>
  <c r="D77" i="9"/>
  <c r="D75" i="9"/>
  <c r="D74" i="9"/>
  <c r="D73" i="9"/>
  <c r="D63" i="9"/>
  <c r="D62" i="9"/>
  <c r="D61" i="9"/>
  <c r="D60" i="9"/>
  <c r="D59" i="9"/>
  <c r="D58" i="9"/>
  <c r="D57" i="9"/>
  <c r="D56" i="9"/>
  <c r="D35" i="9"/>
  <c r="D33" i="9"/>
  <c r="D31" i="9"/>
  <c r="D30" i="9"/>
  <c r="D160" i="9" l="1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0" i="9"/>
  <c r="D129" i="9"/>
  <c r="D128" i="9"/>
  <c r="D127" i="9"/>
  <c r="D126" i="9"/>
  <c r="D125" i="9"/>
  <c r="D124" i="9"/>
  <c r="D123" i="9"/>
  <c r="D122" i="9"/>
  <c r="D121" i="9"/>
  <c r="D120" i="9"/>
  <c r="D115" i="9"/>
  <c r="D114" i="9"/>
  <c r="D113" i="9"/>
  <c r="D112" i="9"/>
  <c r="D111" i="9"/>
  <c r="D110" i="9"/>
  <c r="D109" i="9"/>
  <c r="D108" i="9"/>
  <c r="D107" i="9"/>
  <c r="D106" i="9"/>
  <c r="D105" i="9"/>
  <c r="D103" i="9"/>
  <c r="D102" i="9"/>
  <c r="D101" i="9"/>
  <c r="D99" i="9"/>
  <c r="D98" i="9"/>
  <c r="D97" i="9"/>
  <c r="D96" i="9"/>
  <c r="D95" i="9"/>
  <c r="D94" i="9"/>
  <c r="D93" i="9"/>
  <c r="D92" i="9"/>
  <c r="D91" i="9"/>
  <c r="D90" i="9"/>
  <c r="D89" i="9"/>
  <c r="D87" i="9"/>
  <c r="D86" i="9"/>
  <c r="D85" i="9"/>
  <c r="D65" i="9"/>
  <c r="D76" i="9"/>
  <c r="D71" i="9"/>
  <c r="D70" i="9"/>
  <c r="D69" i="9"/>
  <c r="D68" i="9"/>
  <c r="D67" i="9"/>
  <c r="D66" i="9"/>
  <c r="D64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6" i="9"/>
  <c r="D34" i="9"/>
  <c r="D32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1" i="9"/>
  <c r="D10" i="9"/>
  <c r="D9" i="9"/>
  <c r="D8" i="9"/>
  <c r="D7" i="9"/>
  <c r="D6" i="9"/>
  <c r="D5" i="9"/>
  <c r="D4" i="9"/>
  <c r="D3" i="9"/>
  <c r="Q122" i="7" l="1"/>
  <c r="P122" i="7"/>
  <c r="O122" i="7"/>
  <c r="N122" i="7"/>
  <c r="M122" i="7"/>
  <c r="L122" i="7"/>
  <c r="K122" i="7"/>
  <c r="J122" i="7"/>
  <c r="I122" i="7"/>
  <c r="H122" i="7"/>
  <c r="G122" i="7"/>
  <c r="F122" i="7"/>
  <c r="Q121" i="7"/>
  <c r="P121" i="7"/>
  <c r="O121" i="7"/>
  <c r="N121" i="7"/>
  <c r="M121" i="7"/>
  <c r="L121" i="7"/>
  <c r="K121" i="7"/>
  <c r="J121" i="7"/>
  <c r="I121" i="7"/>
  <c r="H121" i="7"/>
  <c r="G121" i="7"/>
  <c r="F121" i="7"/>
  <c r="Q119" i="7"/>
  <c r="P119" i="7"/>
  <c r="O119" i="7"/>
  <c r="N119" i="7"/>
  <c r="M119" i="7"/>
  <c r="L119" i="7"/>
  <c r="K119" i="7"/>
  <c r="J119" i="7"/>
  <c r="I119" i="7"/>
  <c r="H119" i="7"/>
  <c r="G119" i="7"/>
  <c r="F119" i="7"/>
  <c r="Q118" i="7"/>
  <c r="P118" i="7"/>
  <c r="O118" i="7"/>
  <c r="N118" i="7"/>
  <c r="M118" i="7"/>
  <c r="L118" i="7"/>
  <c r="K118" i="7"/>
  <c r="J118" i="7"/>
  <c r="I118" i="7"/>
  <c r="H118" i="7"/>
  <c r="G118" i="7"/>
  <c r="F118" i="7"/>
  <c r="Q110" i="7"/>
  <c r="P110" i="7"/>
  <c r="O110" i="7"/>
  <c r="N110" i="7"/>
  <c r="M110" i="7"/>
  <c r="L110" i="7"/>
  <c r="K110" i="7"/>
  <c r="J110" i="7"/>
  <c r="I110" i="7"/>
  <c r="H110" i="7"/>
  <c r="G110" i="7"/>
  <c r="F110" i="7"/>
  <c r="Q109" i="7"/>
  <c r="P109" i="7"/>
  <c r="O109" i="7"/>
  <c r="N109" i="7"/>
  <c r="M109" i="7"/>
  <c r="L109" i="7"/>
  <c r="K109" i="7"/>
  <c r="J109" i="7"/>
  <c r="I109" i="7"/>
  <c r="H109" i="7"/>
  <c r="G109" i="7"/>
  <c r="F109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Q93" i="7"/>
  <c r="P93" i="7"/>
  <c r="O93" i="7"/>
  <c r="N93" i="7"/>
  <c r="M93" i="7"/>
  <c r="L93" i="7"/>
  <c r="K93" i="7"/>
  <c r="J93" i="7"/>
  <c r="I93" i="7"/>
  <c r="H93" i="7"/>
  <c r="G93" i="7"/>
  <c r="F93" i="7"/>
  <c r="Q92" i="7"/>
  <c r="P92" i="7"/>
  <c r="O92" i="7"/>
  <c r="N92" i="7"/>
  <c r="M92" i="7"/>
  <c r="L92" i="7"/>
  <c r="K92" i="7"/>
  <c r="J92" i="7"/>
  <c r="I92" i="7"/>
  <c r="H92" i="7"/>
  <c r="G92" i="7"/>
  <c r="F92" i="7"/>
  <c r="Q90" i="7"/>
  <c r="P90" i="7"/>
  <c r="O90" i="7"/>
  <c r="N90" i="7"/>
  <c r="M90" i="7"/>
  <c r="L90" i="7"/>
  <c r="K90" i="7"/>
  <c r="J90" i="7"/>
  <c r="I90" i="7"/>
  <c r="H90" i="7"/>
  <c r="G90" i="7"/>
  <c r="F90" i="7"/>
  <c r="Q89" i="7"/>
  <c r="P89" i="7"/>
  <c r="O89" i="7"/>
  <c r="N89" i="7"/>
  <c r="M89" i="7"/>
  <c r="L89" i="7"/>
  <c r="K89" i="7"/>
  <c r="J89" i="7"/>
  <c r="I89" i="7"/>
  <c r="H89" i="7"/>
  <c r="G89" i="7"/>
  <c r="F89" i="7"/>
  <c r="Q76" i="7"/>
  <c r="P76" i="7"/>
  <c r="O76" i="7"/>
  <c r="N76" i="7"/>
  <c r="M76" i="7"/>
  <c r="L76" i="7"/>
  <c r="K76" i="7"/>
  <c r="J76" i="7"/>
  <c r="I76" i="7"/>
  <c r="H76" i="7"/>
  <c r="G76" i="7"/>
  <c r="F76" i="7"/>
  <c r="Q75" i="7"/>
  <c r="P75" i="7"/>
  <c r="O75" i="7"/>
  <c r="N75" i="7"/>
  <c r="M75" i="7"/>
  <c r="L75" i="7"/>
  <c r="K75" i="7"/>
  <c r="J75" i="7"/>
  <c r="I75" i="7"/>
  <c r="H75" i="7"/>
  <c r="G75" i="7"/>
  <c r="F75" i="7"/>
  <c r="Q73" i="7"/>
  <c r="P73" i="7"/>
  <c r="O73" i="7"/>
  <c r="N73" i="7"/>
  <c r="M73" i="7"/>
  <c r="L73" i="7"/>
  <c r="K73" i="7"/>
  <c r="J73" i="7"/>
  <c r="I73" i="7"/>
  <c r="H73" i="7"/>
  <c r="G73" i="7"/>
  <c r="F73" i="7"/>
  <c r="Q72" i="7"/>
  <c r="P72" i="7"/>
  <c r="O72" i="7"/>
  <c r="N72" i="7"/>
  <c r="M72" i="7"/>
  <c r="L72" i="7"/>
  <c r="K72" i="7"/>
  <c r="J72" i="7"/>
  <c r="I72" i="7"/>
  <c r="H72" i="7"/>
  <c r="G72" i="7"/>
  <c r="F72" i="7"/>
  <c r="Q61" i="7"/>
  <c r="P61" i="7"/>
  <c r="O61" i="7"/>
  <c r="N61" i="7"/>
  <c r="M61" i="7"/>
  <c r="L61" i="7"/>
  <c r="K61" i="7"/>
  <c r="J61" i="7"/>
  <c r="I61" i="7"/>
  <c r="H61" i="7"/>
  <c r="G61" i="7"/>
  <c r="F61" i="7"/>
  <c r="Q60" i="7"/>
  <c r="P60" i="7"/>
  <c r="O60" i="7"/>
  <c r="N60" i="7"/>
  <c r="M60" i="7"/>
  <c r="L60" i="7"/>
  <c r="K60" i="7"/>
  <c r="J60" i="7"/>
  <c r="I60" i="7"/>
  <c r="H60" i="7"/>
  <c r="G60" i="7"/>
  <c r="F60" i="7"/>
  <c r="Q58" i="7"/>
  <c r="P58" i="7"/>
  <c r="O58" i="7"/>
  <c r="N58" i="7"/>
  <c r="M58" i="7"/>
  <c r="L58" i="7"/>
  <c r="K58" i="7"/>
  <c r="J58" i="7"/>
  <c r="I58" i="7"/>
  <c r="H58" i="7"/>
  <c r="G58" i="7"/>
  <c r="F58" i="7"/>
  <c r="Q57" i="7"/>
  <c r="P57" i="7"/>
  <c r="O57" i="7"/>
  <c r="N57" i="7"/>
  <c r="M57" i="7"/>
  <c r="L57" i="7"/>
  <c r="K57" i="7"/>
  <c r="J57" i="7"/>
  <c r="I57" i="7"/>
  <c r="H57" i="7"/>
  <c r="G57" i="7"/>
  <c r="F57" i="7"/>
  <c r="Q48" i="7"/>
  <c r="P48" i="7"/>
  <c r="O48" i="7"/>
  <c r="N48" i="7"/>
  <c r="M48" i="7"/>
  <c r="L48" i="7"/>
  <c r="K48" i="7"/>
  <c r="J48" i="7"/>
  <c r="I48" i="7"/>
  <c r="H48" i="7"/>
  <c r="G48" i="7"/>
  <c r="F48" i="7"/>
  <c r="Q47" i="7"/>
  <c r="P47" i="7"/>
  <c r="O47" i="7"/>
  <c r="N47" i="7"/>
  <c r="M47" i="7"/>
  <c r="L47" i="7"/>
  <c r="K47" i="7"/>
  <c r="J47" i="7"/>
  <c r="I47" i="7"/>
  <c r="H47" i="7"/>
  <c r="G47" i="7"/>
  <c r="F47" i="7"/>
  <c r="Q45" i="7"/>
  <c r="P45" i="7"/>
  <c r="O45" i="7"/>
  <c r="N45" i="7"/>
  <c r="M45" i="7"/>
  <c r="L45" i="7"/>
  <c r="K45" i="7"/>
  <c r="J45" i="7"/>
  <c r="I45" i="7"/>
  <c r="H45" i="7"/>
  <c r="G45" i="7"/>
  <c r="F45" i="7"/>
  <c r="Q44" i="7"/>
  <c r="P44" i="7"/>
  <c r="O44" i="7"/>
  <c r="N44" i="7"/>
  <c r="M44" i="7"/>
  <c r="L44" i="7"/>
  <c r="K44" i="7"/>
  <c r="J44" i="7"/>
  <c r="I44" i="7"/>
  <c r="H44" i="7"/>
  <c r="G44" i="7"/>
  <c r="F44" i="7"/>
  <c r="Q35" i="7"/>
  <c r="P35" i="7"/>
  <c r="O35" i="7"/>
  <c r="N35" i="7"/>
  <c r="M35" i="7"/>
  <c r="L35" i="7"/>
  <c r="K35" i="7"/>
  <c r="J35" i="7"/>
  <c r="I35" i="7"/>
  <c r="H35" i="7"/>
  <c r="G35" i="7"/>
  <c r="F35" i="7"/>
  <c r="Q34" i="7"/>
  <c r="P34" i="7"/>
  <c r="O34" i="7"/>
  <c r="N34" i="7"/>
  <c r="M34" i="7"/>
  <c r="L34" i="7"/>
  <c r="K34" i="7"/>
  <c r="J34" i="7"/>
  <c r="I34" i="7"/>
  <c r="H34" i="7"/>
  <c r="G34" i="7"/>
  <c r="F34" i="7"/>
  <c r="Q32" i="7"/>
  <c r="P32" i="7"/>
  <c r="O32" i="7"/>
  <c r="N32" i="7"/>
  <c r="M32" i="7"/>
  <c r="L32" i="7"/>
  <c r="K32" i="7"/>
  <c r="J32" i="7"/>
  <c r="I32" i="7"/>
  <c r="H32" i="7"/>
  <c r="G32" i="7"/>
  <c r="F32" i="7"/>
  <c r="Q31" i="7"/>
  <c r="P31" i="7"/>
  <c r="O31" i="7"/>
  <c r="N31" i="7"/>
  <c r="M31" i="7"/>
  <c r="L31" i="7"/>
  <c r="K31" i="7"/>
  <c r="J31" i="7"/>
  <c r="I31" i="7"/>
  <c r="H31" i="7"/>
  <c r="G31" i="7"/>
  <c r="F31" i="7"/>
  <c r="Q18" i="7"/>
  <c r="P18" i="7"/>
  <c r="O18" i="7"/>
  <c r="N18" i="7"/>
  <c r="M18" i="7"/>
  <c r="L18" i="7"/>
  <c r="K18" i="7"/>
  <c r="J18" i="7"/>
  <c r="I18" i="7"/>
  <c r="H18" i="7"/>
  <c r="G18" i="7"/>
  <c r="F18" i="7"/>
  <c r="Q17" i="7"/>
  <c r="P17" i="7"/>
  <c r="O17" i="7"/>
  <c r="N17" i="7"/>
  <c r="M17" i="7"/>
  <c r="L17" i="7"/>
  <c r="K17" i="7"/>
  <c r="J17" i="7"/>
  <c r="J19" i="7" s="1"/>
  <c r="I17" i="7"/>
  <c r="H17" i="7"/>
  <c r="G17" i="7"/>
  <c r="F17" i="7"/>
  <c r="Q15" i="7"/>
  <c r="P15" i="7"/>
  <c r="O15" i="7"/>
  <c r="N15" i="7"/>
  <c r="M15" i="7"/>
  <c r="L15" i="7"/>
  <c r="K15" i="7"/>
  <c r="J15" i="7"/>
  <c r="I15" i="7"/>
  <c r="H15" i="7"/>
  <c r="G15" i="7"/>
  <c r="F15" i="7"/>
  <c r="Q14" i="7"/>
  <c r="P14" i="7"/>
  <c r="O14" i="7"/>
  <c r="N14" i="7"/>
  <c r="M14" i="7"/>
  <c r="L14" i="7"/>
  <c r="K14" i="7"/>
  <c r="J14" i="7"/>
  <c r="I14" i="7"/>
  <c r="H14" i="7"/>
  <c r="G14" i="7"/>
  <c r="F14" i="7"/>
  <c r="C43" i="5"/>
  <c r="C42" i="5"/>
  <c r="C17" i="5"/>
  <c r="P53" i="8"/>
  <c r="K52" i="8"/>
  <c r="O51" i="8"/>
  <c r="N51" i="8"/>
  <c r="M51" i="8"/>
  <c r="L51" i="8"/>
  <c r="K51" i="8"/>
  <c r="J51" i="8"/>
  <c r="J52" i="8" s="1"/>
  <c r="I51" i="8"/>
  <c r="H51" i="8"/>
  <c r="H52" i="8" s="1"/>
  <c r="G51" i="8"/>
  <c r="F51" i="8"/>
  <c r="F52" i="8" s="1"/>
  <c r="E51" i="8"/>
  <c r="D51" i="8"/>
  <c r="D52" i="8" s="1"/>
  <c r="C51" i="8"/>
  <c r="C52" i="8" s="1"/>
  <c r="O50" i="8"/>
  <c r="O54" i="8" s="1"/>
  <c r="N50" i="8"/>
  <c r="N54" i="8" s="1"/>
  <c r="M50" i="8"/>
  <c r="M54" i="8" s="1"/>
  <c r="L50" i="8"/>
  <c r="L54" i="8" s="1"/>
  <c r="K50" i="8"/>
  <c r="K54" i="8" s="1"/>
  <c r="J50" i="8"/>
  <c r="J54" i="8" s="1"/>
  <c r="I50" i="8"/>
  <c r="I54" i="8" s="1"/>
  <c r="H50" i="8"/>
  <c r="H54" i="8" s="1"/>
  <c r="G50" i="8"/>
  <c r="G54" i="8" s="1"/>
  <c r="F50" i="8"/>
  <c r="F54" i="8" s="1"/>
  <c r="E50" i="8"/>
  <c r="E54" i="8" s="1"/>
  <c r="D50" i="8"/>
  <c r="D54" i="8" s="1"/>
  <c r="C50" i="8"/>
  <c r="C54" i="8" s="1"/>
  <c r="P49" i="8"/>
  <c r="P48" i="8"/>
  <c r="P47" i="8"/>
  <c r="P46" i="8"/>
  <c r="P45" i="8"/>
  <c r="P44" i="8"/>
  <c r="P43" i="8"/>
  <c r="P42" i="8"/>
  <c r="P50" i="8" s="1"/>
  <c r="P54" i="8" s="1"/>
  <c r="G40" i="8"/>
  <c r="P39" i="8"/>
  <c r="O37" i="8"/>
  <c r="N37" i="8"/>
  <c r="N38" i="8" s="1"/>
  <c r="M37" i="8"/>
  <c r="M38" i="8" s="1"/>
  <c r="L37" i="8"/>
  <c r="L38" i="8" s="1"/>
  <c r="K37" i="8"/>
  <c r="J37" i="8"/>
  <c r="J38" i="8" s="1"/>
  <c r="I37" i="8"/>
  <c r="H37" i="8"/>
  <c r="H38" i="8" s="1"/>
  <c r="G37" i="8"/>
  <c r="F37" i="8"/>
  <c r="E37" i="8"/>
  <c r="E38" i="8" s="1"/>
  <c r="D37" i="8"/>
  <c r="C37" i="8"/>
  <c r="O36" i="8"/>
  <c r="O40" i="8" s="1"/>
  <c r="N36" i="8"/>
  <c r="N40" i="8" s="1"/>
  <c r="M36" i="8"/>
  <c r="M40" i="8" s="1"/>
  <c r="L36" i="8"/>
  <c r="L40" i="8" s="1"/>
  <c r="K36" i="8"/>
  <c r="K40" i="8" s="1"/>
  <c r="J36" i="8"/>
  <c r="J40" i="8" s="1"/>
  <c r="I36" i="8"/>
  <c r="I40" i="8" s="1"/>
  <c r="H36" i="8"/>
  <c r="H40" i="8" s="1"/>
  <c r="G36" i="8"/>
  <c r="F36" i="8"/>
  <c r="F40" i="8" s="1"/>
  <c r="E36" i="8"/>
  <c r="E40" i="8" s="1"/>
  <c r="D36" i="8"/>
  <c r="D40" i="8" s="1"/>
  <c r="C36" i="8"/>
  <c r="C40" i="8" s="1"/>
  <c r="P35" i="8"/>
  <c r="P34" i="8"/>
  <c r="P33" i="8"/>
  <c r="K31" i="8"/>
  <c r="J31" i="8"/>
  <c r="O30" i="8"/>
  <c r="P30" i="8" s="1"/>
  <c r="K29" i="8"/>
  <c r="P28" i="8"/>
  <c r="O28" i="8"/>
  <c r="O29" i="8" s="1"/>
  <c r="N28" i="8"/>
  <c r="M28" i="8"/>
  <c r="L28" i="8"/>
  <c r="L29" i="8" s="1"/>
  <c r="K28" i="8"/>
  <c r="J28" i="8"/>
  <c r="J29" i="8" s="1"/>
  <c r="I28" i="8"/>
  <c r="H28" i="8"/>
  <c r="G28" i="8"/>
  <c r="G29" i="8" s="1"/>
  <c r="F28" i="8"/>
  <c r="E28" i="8"/>
  <c r="D28" i="8"/>
  <c r="D29" i="8" s="1"/>
  <c r="C28" i="8"/>
  <c r="C29" i="8" s="1"/>
  <c r="O27" i="8"/>
  <c r="O31" i="8" s="1"/>
  <c r="N27" i="8"/>
  <c r="N31" i="8" s="1"/>
  <c r="M27" i="8"/>
  <c r="M31" i="8" s="1"/>
  <c r="L27" i="8"/>
  <c r="L31" i="8" s="1"/>
  <c r="K27" i="8"/>
  <c r="J27" i="8"/>
  <c r="I27" i="8"/>
  <c r="I31" i="8" s="1"/>
  <c r="H27" i="8"/>
  <c r="H31" i="8" s="1"/>
  <c r="G27" i="8"/>
  <c r="G31" i="8" s="1"/>
  <c r="F27" i="8"/>
  <c r="F31" i="8" s="1"/>
  <c r="E27" i="8"/>
  <c r="E31" i="8" s="1"/>
  <c r="D27" i="8"/>
  <c r="D31" i="8" s="1"/>
  <c r="C27" i="8"/>
  <c r="C31" i="8" s="1"/>
  <c r="P26" i="8"/>
  <c r="P25" i="8"/>
  <c r="P24" i="8"/>
  <c r="P23" i="8"/>
  <c r="O20" i="8"/>
  <c r="P20" i="8" s="1"/>
  <c r="O18" i="8"/>
  <c r="O19" i="8" s="1"/>
  <c r="N18" i="8"/>
  <c r="N19" i="8" s="1"/>
  <c r="M18" i="8"/>
  <c r="L18" i="8"/>
  <c r="K18" i="8"/>
  <c r="K19" i="8" s="1"/>
  <c r="J18" i="8"/>
  <c r="J19" i="8" s="1"/>
  <c r="I18" i="8"/>
  <c r="I19" i="8" s="1"/>
  <c r="H18" i="8"/>
  <c r="H19" i="8" s="1"/>
  <c r="G18" i="8"/>
  <c r="F18" i="8"/>
  <c r="F19" i="8" s="1"/>
  <c r="E18" i="8"/>
  <c r="D18" i="8"/>
  <c r="C18" i="8"/>
  <c r="C19" i="8" s="1"/>
  <c r="O17" i="8"/>
  <c r="O21" i="8" s="1"/>
  <c r="N17" i="8"/>
  <c r="N21" i="8" s="1"/>
  <c r="M17" i="8"/>
  <c r="M21" i="8" s="1"/>
  <c r="L17" i="8"/>
  <c r="L21" i="8" s="1"/>
  <c r="K17" i="8"/>
  <c r="K21" i="8" s="1"/>
  <c r="J17" i="8"/>
  <c r="J21" i="8" s="1"/>
  <c r="I17" i="8"/>
  <c r="I21" i="8" s="1"/>
  <c r="H17" i="8"/>
  <c r="H21" i="8" s="1"/>
  <c r="G17" i="8"/>
  <c r="G21" i="8" s="1"/>
  <c r="F17" i="8"/>
  <c r="F21" i="8" s="1"/>
  <c r="E17" i="8"/>
  <c r="E21" i="8" s="1"/>
  <c r="D17" i="8"/>
  <c r="D21" i="8" s="1"/>
  <c r="C17" i="8"/>
  <c r="C21" i="8" s="1"/>
  <c r="P16" i="8"/>
  <c r="P15" i="8"/>
  <c r="P14" i="8"/>
  <c r="P13" i="8"/>
  <c r="P12" i="8"/>
  <c r="P8" i="8"/>
  <c r="N7" i="8"/>
  <c r="O6" i="8"/>
  <c r="O7" i="8" s="1"/>
  <c r="N6" i="8"/>
  <c r="M6" i="8"/>
  <c r="L6" i="8"/>
  <c r="K6" i="8"/>
  <c r="J6" i="8"/>
  <c r="I6" i="8"/>
  <c r="I7" i="8" s="1"/>
  <c r="H6" i="8"/>
  <c r="G6" i="8"/>
  <c r="F6" i="8"/>
  <c r="F7" i="8" s="1"/>
  <c r="E6" i="8"/>
  <c r="E7" i="8" s="1"/>
  <c r="D6" i="8"/>
  <c r="C6" i="8"/>
  <c r="O5" i="8"/>
  <c r="O9" i="8" s="1"/>
  <c r="N5" i="8"/>
  <c r="N9" i="8" s="1"/>
  <c r="M5" i="8"/>
  <c r="M9" i="8" s="1"/>
  <c r="L5" i="8"/>
  <c r="L9" i="8" s="1"/>
  <c r="K5" i="8"/>
  <c r="K9" i="8" s="1"/>
  <c r="J5" i="8"/>
  <c r="J9" i="8" s="1"/>
  <c r="I5" i="8"/>
  <c r="I9" i="8" s="1"/>
  <c r="H5" i="8"/>
  <c r="H9" i="8" s="1"/>
  <c r="G5" i="8"/>
  <c r="G7" i="8" s="1"/>
  <c r="F5" i="8"/>
  <c r="F9" i="8" s="1"/>
  <c r="E5" i="8"/>
  <c r="E9" i="8" s="1"/>
  <c r="D5" i="8"/>
  <c r="D9" i="8" s="1"/>
  <c r="C5" i="8"/>
  <c r="C9" i="8" s="1"/>
  <c r="P4" i="8"/>
  <c r="P3" i="8"/>
  <c r="P2" i="8"/>
  <c r="P6" i="8" s="1"/>
  <c r="R122" i="7"/>
  <c r="R121" i="7"/>
  <c r="R119" i="7"/>
  <c r="R118" i="7"/>
  <c r="S117" i="7"/>
  <c r="S116" i="7"/>
  <c r="S115" i="7"/>
  <c r="S114" i="7"/>
  <c r="R110" i="7"/>
  <c r="R109" i="7"/>
  <c r="R107" i="7"/>
  <c r="R106" i="7"/>
  <c r="S105" i="7"/>
  <c r="S104" i="7"/>
  <c r="S103" i="7"/>
  <c r="S102" i="7"/>
  <c r="S101" i="7"/>
  <c r="S100" i="7"/>
  <c r="S99" i="7"/>
  <c r="S98" i="7"/>
  <c r="S97" i="7"/>
  <c r="S96" i="7"/>
  <c r="R93" i="7"/>
  <c r="R92" i="7"/>
  <c r="R90" i="7"/>
  <c r="R89" i="7"/>
  <c r="S88" i="7"/>
  <c r="S87" i="7"/>
  <c r="S86" i="7"/>
  <c r="S85" i="7"/>
  <c r="S84" i="7"/>
  <c r="S83" i="7"/>
  <c r="S82" i="7"/>
  <c r="S81" i="7"/>
  <c r="S80" i="7"/>
  <c r="S79" i="7"/>
  <c r="R76" i="7"/>
  <c r="R75" i="7"/>
  <c r="R73" i="7"/>
  <c r="R72" i="7"/>
  <c r="S71" i="7"/>
  <c r="S70" i="7"/>
  <c r="S69" i="7"/>
  <c r="S68" i="7"/>
  <c r="S67" i="7"/>
  <c r="S66" i="7"/>
  <c r="S65" i="7"/>
  <c r="S64" i="7"/>
  <c r="R61" i="7"/>
  <c r="R60" i="7"/>
  <c r="R58" i="7"/>
  <c r="R57" i="7"/>
  <c r="S56" i="7"/>
  <c r="S55" i="7"/>
  <c r="S54" i="7"/>
  <c r="S53" i="7"/>
  <c r="S52" i="7"/>
  <c r="S60" i="7" s="1"/>
  <c r="R48" i="7"/>
  <c r="R47" i="7"/>
  <c r="R45" i="7"/>
  <c r="R44" i="7"/>
  <c r="S43" i="7"/>
  <c r="S42" i="7"/>
  <c r="S41" i="7"/>
  <c r="S40" i="7"/>
  <c r="S39" i="7"/>
  <c r="S38" i="7"/>
  <c r="R35" i="7"/>
  <c r="R34" i="7"/>
  <c r="R32" i="7"/>
  <c r="R31" i="7"/>
  <c r="S30" i="7"/>
  <c r="S29" i="7"/>
  <c r="S28" i="7"/>
  <c r="S27" i="7"/>
  <c r="S26" i="7"/>
  <c r="S25" i="7"/>
  <c r="S24" i="7"/>
  <c r="S23" i="7"/>
  <c r="S22" i="7"/>
  <c r="S21" i="7"/>
  <c r="R18" i="7"/>
  <c r="R17" i="7"/>
  <c r="R15" i="7"/>
  <c r="R14" i="7"/>
  <c r="S13" i="7"/>
  <c r="S12" i="7"/>
  <c r="S11" i="7"/>
  <c r="S10" i="7"/>
  <c r="S9" i="7"/>
  <c r="S8" i="7"/>
  <c r="S7" i="7"/>
  <c r="S6" i="7"/>
  <c r="S5" i="7"/>
  <c r="S4" i="7"/>
  <c r="S3" i="7"/>
  <c r="D19" i="8" l="1"/>
  <c r="E29" i="8"/>
  <c r="C38" i="8"/>
  <c r="O38" i="8"/>
  <c r="G52" i="8"/>
  <c r="H7" i="8"/>
  <c r="E19" i="8"/>
  <c r="F29" i="8"/>
  <c r="D38" i="8"/>
  <c r="G9" i="8"/>
  <c r="F38" i="8"/>
  <c r="P51" i="8"/>
  <c r="P52" i="8" s="1"/>
  <c r="I52" i="8"/>
  <c r="J7" i="8"/>
  <c r="G19" i="8"/>
  <c r="H29" i="8"/>
  <c r="P29" i="8"/>
  <c r="K7" i="8"/>
  <c r="I29" i="8"/>
  <c r="G38" i="8"/>
  <c r="L7" i="8"/>
  <c r="P17" i="8"/>
  <c r="P21" i="8" s="1"/>
  <c r="P27" i="8"/>
  <c r="P31" i="8" s="1"/>
  <c r="L52" i="8"/>
  <c r="M7" i="8"/>
  <c r="I38" i="8"/>
  <c r="M52" i="8"/>
  <c r="N52" i="8"/>
  <c r="C7" i="8"/>
  <c r="L19" i="8"/>
  <c r="M29" i="8"/>
  <c r="P37" i="8"/>
  <c r="K38" i="8"/>
  <c r="O52" i="8"/>
  <c r="D7" i="8"/>
  <c r="M19" i="8"/>
  <c r="N29" i="8"/>
  <c r="E52" i="8"/>
  <c r="I16" i="7"/>
  <c r="Q16" i="7"/>
  <c r="I33" i="7"/>
  <c r="Q33" i="7"/>
  <c r="S121" i="7"/>
  <c r="R123" i="7"/>
  <c r="R19" i="7"/>
  <c r="R16" i="7"/>
  <c r="R36" i="7"/>
  <c r="R120" i="7"/>
  <c r="F16" i="7"/>
  <c r="N16" i="7"/>
  <c r="F33" i="7"/>
  <c r="N33" i="7"/>
  <c r="F46" i="7"/>
  <c r="N46" i="7"/>
  <c r="F59" i="7"/>
  <c r="N59" i="7"/>
  <c r="F74" i="7"/>
  <c r="N74" i="7"/>
  <c r="F91" i="7"/>
  <c r="N91" i="7"/>
  <c r="G16" i="7"/>
  <c r="O16" i="7"/>
  <c r="K16" i="7"/>
  <c r="G33" i="7"/>
  <c r="O33" i="7"/>
  <c r="K33" i="7"/>
  <c r="G46" i="7"/>
  <c r="O46" i="7"/>
  <c r="K46" i="7"/>
  <c r="G59" i="7"/>
  <c r="O59" i="7"/>
  <c r="K59" i="7"/>
  <c r="G74" i="7"/>
  <c r="O74" i="7"/>
  <c r="K74" i="7"/>
  <c r="G91" i="7"/>
  <c r="O91" i="7"/>
  <c r="K91" i="7"/>
  <c r="G108" i="7"/>
  <c r="O108" i="7"/>
  <c r="K108" i="7"/>
  <c r="G120" i="7"/>
  <c r="O120" i="7"/>
  <c r="K120" i="7"/>
  <c r="M16" i="7"/>
  <c r="M33" i="7"/>
  <c r="M46" i="7"/>
  <c r="M49" i="7"/>
  <c r="M59" i="7"/>
  <c r="M62" i="7"/>
  <c r="M74" i="7"/>
  <c r="M77" i="7"/>
  <c r="M91" i="7"/>
  <c r="M94" i="7"/>
  <c r="M108" i="7"/>
  <c r="R59" i="7"/>
  <c r="S93" i="7"/>
  <c r="R111" i="7"/>
  <c r="R74" i="7"/>
  <c r="R49" i="7"/>
  <c r="R62" i="7"/>
  <c r="R91" i="7"/>
  <c r="F19" i="7"/>
  <c r="N19" i="7"/>
  <c r="J36" i="7"/>
  <c r="F36" i="7"/>
  <c r="N36" i="7"/>
  <c r="J49" i="7"/>
  <c r="J62" i="7"/>
  <c r="F62" i="7"/>
  <c r="N62" i="7"/>
  <c r="J77" i="7"/>
  <c r="N77" i="7"/>
  <c r="J94" i="7"/>
  <c r="F94" i="7"/>
  <c r="N94" i="7"/>
  <c r="J111" i="7"/>
  <c r="F111" i="7"/>
  <c r="N111" i="7"/>
  <c r="J123" i="7"/>
  <c r="F123" i="7"/>
  <c r="N123" i="7"/>
  <c r="R33" i="7"/>
  <c r="R108" i="7"/>
  <c r="L16" i="7"/>
  <c r="H16" i="7"/>
  <c r="P16" i="7"/>
  <c r="L33" i="7"/>
  <c r="H33" i="7"/>
  <c r="P33" i="7"/>
  <c r="L46" i="7"/>
  <c r="H46" i="7"/>
  <c r="P46" i="7"/>
  <c r="L59" i="7"/>
  <c r="H59" i="7"/>
  <c r="P59" i="7"/>
  <c r="L74" i="7"/>
  <c r="H74" i="7"/>
  <c r="P74" i="7"/>
  <c r="L91" i="7"/>
  <c r="H91" i="7"/>
  <c r="P91" i="7"/>
  <c r="L108" i="7"/>
  <c r="H108" i="7"/>
  <c r="P108" i="7"/>
  <c r="L120" i="7"/>
  <c r="H120" i="7"/>
  <c r="P120" i="7"/>
  <c r="I111" i="7"/>
  <c r="Q111" i="7"/>
  <c r="I120" i="7"/>
  <c r="Q120" i="7"/>
  <c r="I123" i="7"/>
  <c r="Q123" i="7"/>
  <c r="R46" i="7"/>
  <c r="S109" i="7"/>
  <c r="S17" i="7"/>
  <c r="S32" i="7"/>
  <c r="R77" i="7"/>
  <c r="H19" i="7"/>
  <c r="P19" i="7"/>
  <c r="L19" i="7"/>
  <c r="H36" i="7"/>
  <c r="P36" i="7"/>
  <c r="L36" i="7"/>
  <c r="H49" i="7"/>
  <c r="P49" i="7"/>
  <c r="L49" i="7"/>
  <c r="H62" i="7"/>
  <c r="P62" i="7"/>
  <c r="L62" i="7"/>
  <c r="H77" i="7"/>
  <c r="P77" i="7"/>
  <c r="L77" i="7"/>
  <c r="H94" i="7"/>
  <c r="P94" i="7"/>
  <c r="L94" i="7"/>
  <c r="H111" i="7"/>
  <c r="P111" i="7"/>
  <c r="L111" i="7"/>
  <c r="H123" i="7"/>
  <c r="P123" i="7"/>
  <c r="L123" i="7"/>
  <c r="M111" i="7"/>
  <c r="M120" i="7"/>
  <c r="M123" i="7"/>
  <c r="F49" i="7"/>
  <c r="N49" i="7"/>
  <c r="F77" i="7"/>
  <c r="K19" i="7"/>
  <c r="G19" i="7"/>
  <c r="O19" i="7"/>
  <c r="K36" i="7"/>
  <c r="G36" i="7"/>
  <c r="O36" i="7"/>
  <c r="K49" i="7"/>
  <c r="G49" i="7"/>
  <c r="O49" i="7"/>
  <c r="K62" i="7"/>
  <c r="G62" i="7"/>
  <c r="O62" i="7"/>
  <c r="K77" i="7"/>
  <c r="G77" i="7"/>
  <c r="O77" i="7"/>
  <c r="K94" i="7"/>
  <c r="G94" i="7"/>
  <c r="O94" i="7"/>
  <c r="K111" i="7"/>
  <c r="G111" i="7"/>
  <c r="O111" i="7"/>
  <c r="K123" i="7"/>
  <c r="G123" i="7"/>
  <c r="O123" i="7"/>
  <c r="S73" i="7"/>
  <c r="M19" i="7"/>
  <c r="I19" i="7"/>
  <c r="Q19" i="7"/>
  <c r="M36" i="7"/>
  <c r="I36" i="7"/>
  <c r="Q36" i="7"/>
  <c r="I46" i="7"/>
  <c r="Q46" i="7"/>
  <c r="I49" i="7"/>
  <c r="Q49" i="7"/>
  <c r="I59" i="7"/>
  <c r="Q59" i="7"/>
  <c r="I62" i="7"/>
  <c r="Q62" i="7"/>
  <c r="I74" i="7"/>
  <c r="Q74" i="7"/>
  <c r="I77" i="7"/>
  <c r="Q77" i="7"/>
  <c r="I91" i="7"/>
  <c r="Q91" i="7"/>
  <c r="I94" i="7"/>
  <c r="Q94" i="7"/>
  <c r="I108" i="7"/>
  <c r="Q108" i="7"/>
  <c r="S47" i="7"/>
  <c r="R94" i="7"/>
  <c r="J16" i="7"/>
  <c r="J33" i="7"/>
  <c r="J46" i="7"/>
  <c r="J59" i="7"/>
  <c r="J74" i="7"/>
  <c r="J91" i="7"/>
  <c r="F108" i="7"/>
  <c r="N108" i="7"/>
  <c r="J108" i="7"/>
  <c r="F120" i="7"/>
  <c r="N120" i="7"/>
  <c r="J120" i="7"/>
  <c r="P5" i="8"/>
  <c r="P9" i="8" s="1"/>
  <c r="P36" i="8"/>
  <c r="P40" i="8" s="1"/>
  <c r="P18" i="8"/>
  <c r="S15" i="7"/>
  <c r="S31" i="7"/>
  <c r="S35" i="7"/>
  <c r="S45" i="7"/>
  <c r="S72" i="7"/>
  <c r="S76" i="7"/>
  <c r="S92" i="7"/>
  <c r="S119" i="7"/>
  <c r="S14" i="7"/>
  <c r="S18" i="7"/>
  <c r="S34" i="7"/>
  <c r="S44" i="7"/>
  <c r="S48" i="7"/>
  <c r="S58" i="7"/>
  <c r="S75" i="7"/>
  <c r="S107" i="7"/>
  <c r="S118" i="7"/>
  <c r="S122" i="7"/>
  <c r="S90" i="7"/>
  <c r="S110" i="7"/>
  <c r="S57" i="7"/>
  <c r="S61" i="7"/>
  <c r="S62" i="7" s="1"/>
  <c r="S106" i="7"/>
  <c r="S89" i="7"/>
  <c r="S123" i="7" l="1"/>
  <c r="P38" i="8"/>
  <c r="P19" i="8"/>
  <c r="S111" i="7"/>
  <c r="S19" i="7"/>
  <c r="S74" i="7"/>
  <c r="S94" i="7"/>
  <c r="S108" i="7"/>
  <c r="S33" i="7"/>
  <c r="S49" i="7"/>
  <c r="S120" i="7"/>
  <c r="S16" i="7"/>
  <c r="P7" i="8"/>
  <c r="S36" i="7"/>
  <c r="S59" i="7"/>
  <c r="S91" i="7"/>
  <c r="S77" i="7"/>
  <c r="S46" i="7"/>
  <c r="L70" i="5" l="1"/>
  <c r="K70" i="5"/>
  <c r="J70" i="5"/>
  <c r="I70" i="5"/>
  <c r="H70" i="5"/>
  <c r="G70" i="5"/>
  <c r="F70" i="5"/>
  <c r="E70" i="5"/>
  <c r="D70" i="5"/>
  <c r="C70" i="5"/>
  <c r="L69" i="5"/>
  <c r="K69" i="5"/>
  <c r="J69" i="5"/>
  <c r="I69" i="5"/>
  <c r="H69" i="5"/>
  <c r="G69" i="5"/>
  <c r="F69" i="5"/>
  <c r="E69" i="5"/>
  <c r="D69" i="5"/>
  <c r="C69" i="5"/>
  <c r="M68" i="5"/>
  <c r="P67" i="5"/>
  <c r="N67" i="5"/>
  <c r="M67" i="5"/>
  <c r="M70" i="5" s="1"/>
  <c r="G65" i="5"/>
  <c r="M63" i="5"/>
  <c r="L63" i="5"/>
  <c r="L64" i="5" s="1"/>
  <c r="K63" i="5"/>
  <c r="K64" i="5" s="1"/>
  <c r="J63" i="5"/>
  <c r="J64" i="5" s="1"/>
  <c r="I63" i="5"/>
  <c r="H63" i="5"/>
  <c r="H64" i="5" s="1"/>
  <c r="G63" i="5"/>
  <c r="G64" i="5" s="1"/>
  <c r="F63" i="5"/>
  <c r="F64" i="5" s="1"/>
  <c r="E63" i="5"/>
  <c r="E64" i="5" s="1"/>
  <c r="D63" i="5"/>
  <c r="D64" i="5" s="1"/>
  <c r="C63" i="5"/>
  <c r="C64" i="5" s="1"/>
  <c r="M62" i="5"/>
  <c r="L62" i="5"/>
  <c r="L65" i="5" s="1"/>
  <c r="K62" i="5"/>
  <c r="K65" i="5" s="1"/>
  <c r="J62" i="5"/>
  <c r="J65" i="5" s="1"/>
  <c r="I62" i="5"/>
  <c r="I64" i="5" s="1"/>
  <c r="H62" i="5"/>
  <c r="H65" i="5" s="1"/>
  <c r="G62" i="5"/>
  <c r="F62" i="5"/>
  <c r="F65" i="5" s="1"/>
  <c r="E62" i="5"/>
  <c r="E65" i="5" s="1"/>
  <c r="D62" i="5"/>
  <c r="D65" i="5" s="1"/>
  <c r="C62" i="5"/>
  <c r="C65" i="5" s="1"/>
  <c r="O60" i="5"/>
  <c r="O59" i="5"/>
  <c r="O58" i="5"/>
  <c r="O57" i="5"/>
  <c r="O56" i="5"/>
  <c r="O55" i="5"/>
  <c r="O54" i="5"/>
  <c r="O53" i="5"/>
  <c r="O52" i="5"/>
  <c r="O62" i="5" s="1"/>
  <c r="K43" i="5"/>
  <c r="M41" i="5"/>
  <c r="L41" i="5"/>
  <c r="K41" i="5"/>
  <c r="K42" i="5" s="1"/>
  <c r="J41" i="5"/>
  <c r="J42" i="5" s="1"/>
  <c r="I41" i="5"/>
  <c r="I42" i="5" s="1"/>
  <c r="H41" i="5"/>
  <c r="H42" i="5" s="1"/>
  <c r="G41" i="5"/>
  <c r="G42" i="5" s="1"/>
  <c r="F41" i="5"/>
  <c r="F42" i="5" s="1"/>
  <c r="E41" i="5"/>
  <c r="E42" i="5" s="1"/>
  <c r="D41" i="5"/>
  <c r="C41" i="5"/>
  <c r="M40" i="5"/>
  <c r="L40" i="5"/>
  <c r="K40" i="5"/>
  <c r="J40" i="5"/>
  <c r="J43" i="5" s="1"/>
  <c r="I40" i="5"/>
  <c r="I43" i="5" s="1"/>
  <c r="H40" i="5"/>
  <c r="H43" i="5" s="1"/>
  <c r="G40" i="5"/>
  <c r="G43" i="5" s="1"/>
  <c r="F40" i="5"/>
  <c r="F43" i="5" s="1"/>
  <c r="E40" i="5"/>
  <c r="E43" i="5" s="1"/>
  <c r="D40" i="5"/>
  <c r="D42" i="5" s="1"/>
  <c r="C40" i="5"/>
  <c r="O38" i="5"/>
  <c r="O37" i="5"/>
  <c r="O36" i="5"/>
  <c r="O35" i="5"/>
  <c r="O34" i="5"/>
  <c r="O33" i="5"/>
  <c r="O32" i="5"/>
  <c r="O31" i="5"/>
  <c r="O30" i="5"/>
  <c r="O29" i="5"/>
  <c r="O28" i="5"/>
  <c r="O27" i="5"/>
  <c r="O41" i="5" s="1"/>
  <c r="O26" i="5"/>
  <c r="O25" i="5"/>
  <c r="L17" i="5"/>
  <c r="D17" i="5"/>
  <c r="M15" i="5"/>
  <c r="L15" i="5"/>
  <c r="L16" i="5" s="1"/>
  <c r="K15" i="5"/>
  <c r="K16" i="5" s="1"/>
  <c r="J15" i="5"/>
  <c r="J16" i="5" s="1"/>
  <c r="I15" i="5"/>
  <c r="I16" i="5" s="1"/>
  <c r="H15" i="5"/>
  <c r="H16" i="5" s="1"/>
  <c r="G15" i="5"/>
  <c r="G16" i="5" s="1"/>
  <c r="F15" i="5"/>
  <c r="E15" i="5"/>
  <c r="E16" i="5" s="1"/>
  <c r="D15" i="5"/>
  <c r="D16" i="5" s="1"/>
  <c r="C15" i="5"/>
  <c r="C16" i="5" s="1"/>
  <c r="M14" i="5"/>
  <c r="L14" i="5"/>
  <c r="K14" i="5"/>
  <c r="K17" i="5" s="1"/>
  <c r="J14" i="5"/>
  <c r="J17" i="5" s="1"/>
  <c r="I14" i="5"/>
  <c r="I17" i="5" s="1"/>
  <c r="H14" i="5"/>
  <c r="H17" i="5" s="1"/>
  <c r="G14" i="5"/>
  <c r="G17" i="5" s="1"/>
  <c r="F14" i="5"/>
  <c r="F17" i="5" s="1"/>
  <c r="E14" i="5"/>
  <c r="E17" i="5" s="1"/>
  <c r="D14" i="5"/>
  <c r="C14" i="5"/>
  <c r="O12" i="5"/>
  <c r="O11" i="5"/>
  <c r="O10" i="5"/>
  <c r="O9" i="5"/>
  <c r="O8" i="5"/>
  <c r="O14" i="5" s="1"/>
  <c r="O7" i="5"/>
  <c r="O6" i="5"/>
  <c r="O5" i="5"/>
  <c r="O4" i="5"/>
  <c r="O3" i="5"/>
  <c r="O2" i="5"/>
  <c r="O15" i="5" s="1"/>
  <c r="F16" i="5" l="1"/>
  <c r="D43" i="5"/>
  <c r="O63" i="5"/>
  <c r="O40" i="5"/>
  <c r="I65" i="5"/>
  <c r="M69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DED060D-2962-45A2-8423-FAD2A8E8EFD7}" keepAlive="1" name="Query - O10-1-1M0" description="Connessione alla query 'O10-1-1M0' nella cartella di lavoro." type="5" refreshedVersion="8" background="1" saveData="1">
    <dbPr connection="Provider=Microsoft.Mashup.OleDb.1;Data Source=$Workbook$;Location=O10-1-1M0;Extended Properties=&quot;&quot;" command="SELECT * FROM [O10-1-1M0]"/>
  </connection>
</connections>
</file>

<file path=xl/sharedStrings.xml><?xml version="1.0" encoding="utf-8"?>
<sst xmlns="http://schemas.openxmlformats.org/spreadsheetml/2006/main" count="448" uniqueCount="144">
  <si>
    <t>S</t>
  </si>
  <si>
    <t>Average</t>
  </si>
  <si>
    <t>STHS-2_A 1</t>
  </si>
  <si>
    <t>STHS-2_A 2</t>
  </si>
  <si>
    <t>STHS-2_A 3</t>
  </si>
  <si>
    <t>STHS_2_B 1</t>
  </si>
  <si>
    <t>STHS_2_B 2</t>
  </si>
  <si>
    <t>STHS_2_B 3</t>
  </si>
  <si>
    <t>STHS_2_B 4</t>
  </si>
  <si>
    <t>ATHO-A 1</t>
  </si>
  <si>
    <t>ATHO-A 2</t>
  </si>
  <si>
    <t>ATHO-A 3</t>
  </si>
  <si>
    <t>ATHO-A 4</t>
  </si>
  <si>
    <t>ATHO-A 5</t>
  </si>
  <si>
    <t>T1-G-2 1</t>
  </si>
  <si>
    <t>T1-G-2 2</t>
  </si>
  <si>
    <t>T1-G-2 3</t>
  </si>
  <si>
    <t>T1-G-2 4</t>
  </si>
  <si>
    <t>T1-G-2 5</t>
  </si>
  <si>
    <t>T1-G-2 6</t>
  </si>
  <si>
    <t>T1-G-2 7</t>
  </si>
  <si>
    <t>T1-G-2 9</t>
  </si>
  <si>
    <t>T1-G-2 8</t>
  </si>
  <si>
    <t>ATHO-B 1</t>
  </si>
  <si>
    <t>ATHO-B 2</t>
  </si>
  <si>
    <t>ATHO-B 3</t>
  </si>
  <si>
    <t>ATHO-B 4</t>
  </si>
  <si>
    <t>ATHO-B 5</t>
  </si>
  <si>
    <t>ATHO-B 6</t>
  </si>
  <si>
    <t>GH5-1 3</t>
  </si>
  <si>
    <t>GH5-1 4</t>
  </si>
  <si>
    <t>GH5-1 5</t>
  </si>
  <si>
    <t>GH5-1 6</t>
  </si>
  <si>
    <t>GH5-1 7</t>
  </si>
  <si>
    <t>GH5-1 8</t>
  </si>
  <si>
    <t>GH5-1 9</t>
  </si>
  <si>
    <t>GH5-1 10</t>
  </si>
  <si>
    <t>GH4-2 1</t>
  </si>
  <si>
    <t>GH4-2 2</t>
  </si>
  <si>
    <t>KH4-1 1</t>
  </si>
  <si>
    <t>GH4-2 3</t>
  </si>
  <si>
    <t>KH4-1 2</t>
  </si>
  <si>
    <t>KH4-1 3</t>
  </si>
  <si>
    <t>KH4-1 4</t>
  </si>
  <si>
    <t>KH4-1 5</t>
  </si>
  <si>
    <t>KH6-1 1</t>
  </si>
  <si>
    <t>KH6-1 2</t>
  </si>
  <si>
    <t>KH6-1 3</t>
  </si>
  <si>
    <t>KH6-1 4</t>
  </si>
  <si>
    <t>GH12-2 1</t>
  </si>
  <si>
    <t>GH12-2 2</t>
  </si>
  <si>
    <t>GH12-2 3</t>
  </si>
  <si>
    <t>STHS-2_C 1</t>
  </si>
  <si>
    <t>STHS-2_C 2</t>
  </si>
  <si>
    <t>STHS-2_C 3</t>
  </si>
  <si>
    <t>STHS-2_C 4</t>
  </si>
  <si>
    <t>ATHO-C 1</t>
  </si>
  <si>
    <t>ATHO-C 2</t>
  </si>
  <si>
    <t>ATHO-C 3</t>
  </si>
  <si>
    <t>Total</t>
  </si>
  <si>
    <t>SiO2</t>
  </si>
  <si>
    <t>TiO2</t>
  </si>
  <si>
    <t>Al2O3</t>
  </si>
  <si>
    <t>FeO(t)</t>
  </si>
  <si>
    <t>MnO</t>
  </si>
  <si>
    <t>MgO</t>
  </si>
  <si>
    <t>CaO</t>
  </si>
  <si>
    <t>Na2O</t>
  </si>
  <si>
    <t>K2O</t>
  </si>
  <si>
    <t>P2O5</t>
  </si>
  <si>
    <t>Cl (wt%)</t>
  </si>
  <si>
    <t>F (wt%)</t>
  </si>
  <si>
    <t>H2O</t>
  </si>
  <si>
    <t>Tot</t>
  </si>
  <si>
    <t>Pre-analyses</t>
  </si>
  <si>
    <t>Post-analyses</t>
  </si>
  <si>
    <t>St.dv</t>
  </si>
  <si>
    <t>RSD (%)</t>
  </si>
  <si>
    <t>percentage error (%)</t>
  </si>
  <si>
    <t>Avg</t>
  </si>
  <si>
    <t>Jochum et al 2006</t>
  </si>
  <si>
    <t>StDev</t>
  </si>
  <si>
    <t>min(1s)</t>
  </si>
  <si>
    <t>max(1s)</t>
  </si>
  <si>
    <t>total</t>
  </si>
  <si>
    <t>RSD</t>
  </si>
  <si>
    <t>Sample</t>
  </si>
  <si>
    <t>H2O bd</t>
  </si>
  <si>
    <t>inlet</t>
  </si>
  <si>
    <t>mid</t>
  </si>
  <si>
    <t>outlet</t>
  </si>
  <si>
    <t>average</t>
  </si>
  <si>
    <t>St.dev</t>
  </si>
  <si>
    <t>Initial composition</t>
  </si>
  <si>
    <t>mid-out</t>
  </si>
  <si>
    <t>out</t>
  </si>
  <si>
    <t>mid-in</t>
  </si>
  <si>
    <t xml:space="preserve">   SiO2  </t>
  </si>
  <si>
    <t xml:space="preserve">   TiO2  </t>
  </si>
  <si>
    <t xml:space="preserve">   Al2O3 </t>
  </si>
  <si>
    <t xml:space="preserve">   FeO   </t>
  </si>
  <si>
    <t xml:space="preserve">   MnO   </t>
  </si>
  <si>
    <t xml:space="preserve">   MgO   </t>
  </si>
  <si>
    <t xml:space="preserve">   CaO   </t>
  </si>
  <si>
    <t xml:space="preserve">   Na2O  </t>
  </si>
  <si>
    <t xml:space="preserve">   K2O   </t>
  </si>
  <si>
    <t xml:space="preserve">   Cl    </t>
  </si>
  <si>
    <t xml:space="preserve">   SO3   </t>
  </si>
  <si>
    <t xml:space="preserve">   P2O5  </t>
  </si>
  <si>
    <t>H2O by diff</t>
  </si>
  <si>
    <t>EPMA</t>
  </si>
  <si>
    <t>Percentage error</t>
  </si>
  <si>
    <t>StHs6/80-G - Expected</t>
  </si>
  <si>
    <t>ATHO-G - Expected</t>
  </si>
  <si>
    <t>T1-G - Expected</t>
  </si>
  <si>
    <t>analysis location</t>
  </si>
  <si>
    <t>Water content in embayments transects from RAMAN measurements</t>
  </si>
  <si>
    <t>H2O wt.%</t>
  </si>
  <si>
    <t>F1</t>
  </si>
  <si>
    <t>I1</t>
  </si>
  <si>
    <t>L1</t>
  </si>
  <si>
    <t>L2</t>
  </si>
  <si>
    <t>L3</t>
  </si>
  <si>
    <t>L4</t>
  </si>
  <si>
    <t>O1</t>
  </si>
  <si>
    <t>O2</t>
  </si>
  <si>
    <r>
      <t>Distance from mouth (</t>
    </r>
    <r>
      <rPr>
        <b/>
        <sz val="11"/>
        <color rgb="FF000000"/>
        <rFont val="Times New Roman"/>
        <family val="1"/>
      </rPr>
      <t>μ</t>
    </r>
    <r>
      <rPr>
        <b/>
        <sz val="11"/>
        <color rgb="FF000000"/>
        <rFont val="Calibri"/>
        <family val="2"/>
        <charset val="1"/>
      </rPr>
      <t>m)</t>
    </r>
  </si>
  <si>
    <t>Horizon</t>
  </si>
  <si>
    <t>Embayment Number</t>
  </si>
  <si>
    <t xml:space="preserve">Measurement </t>
  </si>
  <si>
    <t>KF176 I</t>
  </si>
  <si>
    <t>KF176 O</t>
  </si>
  <si>
    <t>Crystal number</t>
  </si>
  <si>
    <t>KF176 L</t>
  </si>
  <si>
    <t>KF176 F</t>
  </si>
  <si>
    <t>BottomHalf</t>
  </si>
  <si>
    <t>Middle</t>
  </si>
  <si>
    <t>Top half</t>
  </si>
  <si>
    <t>Top</t>
  </si>
  <si>
    <t>Subsample</t>
  </si>
  <si>
    <t/>
  </si>
  <si>
    <t>Saturation Pressure (MPa) (Di Matteo et al., 2004)</t>
  </si>
  <si>
    <t>Top Half</t>
  </si>
  <si>
    <t>O3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</si>
</sst>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"/>
    <numFmt numFmtId="166" formatCode="0.000%"/>
    <numFmt numFmtId="167" formatCode="0.0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FF0000"/>
      <name val="Calibri"/>
      <family val="2"/>
      <charset val="1"/>
    </font>
    <font>
      <b/>
      <sz val="11"/>
      <color rgb="FFFF0000"/>
      <name val="Calibri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  <charset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164" fontId="1" fillId="0" borderId="0" xfId="1" applyNumberFormat="1" applyAlignment="1">
      <alignment horizontal="right"/>
    </xf>
    <xf numFmtId="0" fontId="2" fillId="2" borderId="0" xfId="0" applyFont="1" applyFill="1"/>
    <xf numFmtId="0" fontId="2" fillId="0" borderId="0" xfId="0" applyFont="1"/>
    <xf numFmtId="2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1" fillId="0" borderId="0" xfId="1" applyNumberForma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10" fontId="6" fillId="0" borderId="0" xfId="1" applyNumberFormat="1" applyFont="1" applyAlignment="1">
      <alignment horizontal="right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1" fillId="0" borderId="0" xfId="1" applyNumberFormat="1" applyAlignment="1">
      <alignment horizontal="right"/>
    </xf>
    <xf numFmtId="166" fontId="7" fillId="0" borderId="0" xfId="1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2" borderId="0" xfId="0" applyFill="1"/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25400</xdr:rowOff>
    </xdr:from>
    <xdr:to>
      <xdr:col>6</xdr:col>
      <xdr:colOff>381000</xdr:colOff>
      <xdr:row>8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9BE0B0B-DB2E-D5DC-4A10-F1573973C974}"/>
            </a:ext>
          </a:extLst>
        </xdr:cNvPr>
        <xdr:cNvSpPr txBox="1"/>
      </xdr:nvSpPr>
      <xdr:spPr>
        <a:xfrm>
          <a:off x="838200" y="215900"/>
          <a:ext cx="4495800" cy="146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Roboto" panose="02000000000000000000" pitchFamily="2" charset="0"/>
              <a:ea typeface="Roboto" panose="02000000000000000000" pitchFamily="2" charset="0"/>
            </a:rPr>
            <a:t>This Supplementary Material accompanies the article:</a:t>
          </a:r>
          <a:br>
            <a:rPr lang="en-US" sz="1100">
              <a:latin typeface="Roboto" panose="02000000000000000000" pitchFamily="2" charset="0"/>
              <a:ea typeface="Roboto" panose="02000000000000000000" pitchFamily="2" charset="0"/>
            </a:rPr>
          </a:br>
          <a:endParaRPr lang="en-US" sz="1100"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Cappelli, L., Buono, G., Pappalardo, L., van Gerve, T. D., Namur, O., Sielenou, V. N., Ernst, G. G., Mbede, E., Kwelwa, S., Abdallah, E. and Fontijn, K. (2026) “Conduit dynamics of the Rungwe Pumice eruption (Tanzania): From storage to fragmentation of phonolitic-trachytic magmas”, </a:t>
          </a:r>
          <a:r>
            <a:rPr lang="en-US" sz="1100" b="0" i="1" u="none" strike="noStrike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Volcanica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, 9(1), pp. 123–151. doi: 10.30909/vol/bain7754.</a:t>
          </a:r>
          <a:endParaRPr lang="en-US" sz="11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FB352-7FC0-7247-9EED-B5E258B2A0A8}">
  <dimension ref="A1"/>
  <sheetViews>
    <sheetView tabSelected="1" workbookViewId="0">
      <selection activeCell="H11" sqref="H11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C773F-F3DD-4651-8497-30661A0BC97A}">
  <dimension ref="A1:V124"/>
  <sheetViews>
    <sheetView zoomScaleNormal="100" workbookViewId="0">
      <pane ySplit="1" topLeftCell="A2" activePane="bottomLeft" state="frozen"/>
      <selection pane="bottomLeft" activeCell="D23" sqref="D23"/>
    </sheetView>
  </sheetViews>
  <sheetFormatPr baseColWidth="10" defaultColWidth="8.6640625" defaultRowHeight="15" x14ac:dyDescent="0.2"/>
  <cols>
    <col min="5" max="5" width="15" customWidth="1"/>
    <col min="21" max="21" width="13.5" customWidth="1"/>
  </cols>
  <sheetData>
    <row r="1" spans="1:22" ht="16" x14ac:dyDescent="0.2">
      <c r="A1" t="s">
        <v>127</v>
      </c>
      <c r="B1" t="s">
        <v>132</v>
      </c>
      <c r="C1" t="s">
        <v>128</v>
      </c>
      <c r="D1" t="s">
        <v>129</v>
      </c>
      <c r="E1" s="1" t="s">
        <v>115</v>
      </c>
      <c r="F1" s="23" t="s">
        <v>97</v>
      </c>
      <c r="G1" s="23" t="s">
        <v>98</v>
      </c>
      <c r="H1" s="23" t="s">
        <v>99</v>
      </c>
      <c r="I1" s="23" t="s">
        <v>100</v>
      </c>
      <c r="J1" s="23" t="s">
        <v>101</v>
      </c>
      <c r="K1" s="23" t="s">
        <v>102</v>
      </c>
      <c r="L1" s="23" t="s">
        <v>103</v>
      </c>
      <c r="M1" s="23" t="s">
        <v>104</v>
      </c>
      <c r="N1" s="23" t="s">
        <v>105</v>
      </c>
      <c r="O1" s="23" t="s">
        <v>106</v>
      </c>
      <c r="P1" s="23" t="s">
        <v>107</v>
      </c>
      <c r="Q1" s="23" t="s">
        <v>108</v>
      </c>
      <c r="R1" s="1" t="s">
        <v>59</v>
      </c>
      <c r="S1" s="1" t="s">
        <v>87</v>
      </c>
      <c r="U1" t="s">
        <v>127</v>
      </c>
      <c r="V1" t="s">
        <v>139</v>
      </c>
    </row>
    <row r="2" spans="1:22" x14ac:dyDescent="0.2"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2" x14ac:dyDescent="0.2">
      <c r="A3" s="32" t="s">
        <v>130</v>
      </c>
      <c r="B3" s="32">
        <v>1</v>
      </c>
      <c r="C3" s="32">
        <v>2</v>
      </c>
      <c r="D3">
        <v>1</v>
      </c>
      <c r="E3" s="1" t="s">
        <v>88</v>
      </c>
      <c r="F3" s="1">
        <v>60.69</v>
      </c>
      <c r="G3" s="1">
        <v>0.75</v>
      </c>
      <c r="H3" s="1">
        <v>18.27</v>
      </c>
      <c r="I3" s="1">
        <v>2.63</v>
      </c>
      <c r="J3" s="1">
        <v>0.11</v>
      </c>
      <c r="K3" s="1">
        <v>0.4</v>
      </c>
      <c r="L3" s="1">
        <v>0.95</v>
      </c>
      <c r="M3" s="1">
        <v>6.68</v>
      </c>
      <c r="N3" s="1">
        <v>6.85</v>
      </c>
      <c r="O3" s="1">
        <v>0</v>
      </c>
      <c r="P3" s="1">
        <v>0.17</v>
      </c>
      <c r="Q3" s="1">
        <v>0</v>
      </c>
      <c r="R3" s="1">
        <v>97.5</v>
      </c>
      <c r="S3">
        <f t="shared" ref="S3:S38" si="0">100-R3</f>
        <v>2.5</v>
      </c>
    </row>
    <row r="4" spans="1:22" x14ac:dyDescent="0.2">
      <c r="A4" t="s">
        <v>130</v>
      </c>
      <c r="B4">
        <v>1</v>
      </c>
      <c r="C4">
        <v>2</v>
      </c>
      <c r="D4">
        <v>2</v>
      </c>
      <c r="E4" s="1" t="s">
        <v>88</v>
      </c>
      <c r="F4" s="1">
        <v>60.74</v>
      </c>
      <c r="G4" s="1">
        <v>0.76</v>
      </c>
      <c r="H4" s="1">
        <v>18.309999999999999</v>
      </c>
      <c r="I4" s="1">
        <v>2.58</v>
      </c>
      <c r="J4" s="1">
        <v>0.15</v>
      </c>
      <c r="K4" s="1">
        <v>0.38</v>
      </c>
      <c r="L4" s="1">
        <v>0.96</v>
      </c>
      <c r="M4" s="1">
        <v>6.7</v>
      </c>
      <c r="N4" s="1">
        <v>6.79</v>
      </c>
      <c r="O4" s="1">
        <v>0</v>
      </c>
      <c r="P4" s="1">
        <v>0.17</v>
      </c>
      <c r="Q4" s="1">
        <v>0.08</v>
      </c>
      <c r="R4" s="1">
        <v>97.64</v>
      </c>
      <c r="S4">
        <f t="shared" si="0"/>
        <v>2.3599999999999994</v>
      </c>
    </row>
    <row r="5" spans="1:22" x14ac:dyDescent="0.2">
      <c r="A5" t="s">
        <v>130</v>
      </c>
      <c r="B5">
        <v>1</v>
      </c>
      <c r="C5">
        <v>2</v>
      </c>
      <c r="D5">
        <v>3</v>
      </c>
      <c r="E5" s="1" t="s">
        <v>88</v>
      </c>
      <c r="F5" s="1">
        <v>60.87</v>
      </c>
      <c r="G5" s="1">
        <v>0.82</v>
      </c>
      <c r="H5" s="1">
        <v>18.27</v>
      </c>
      <c r="I5" s="1">
        <v>2.61</v>
      </c>
      <c r="J5" s="1">
        <v>0.19</v>
      </c>
      <c r="K5" s="1">
        <v>0.39</v>
      </c>
      <c r="L5" s="1">
        <v>0.95</v>
      </c>
      <c r="M5" s="1">
        <v>6.61</v>
      </c>
      <c r="N5" s="1">
        <v>6.84</v>
      </c>
      <c r="O5" s="1">
        <v>0</v>
      </c>
      <c r="P5" s="1">
        <v>0.19</v>
      </c>
      <c r="Q5" s="1">
        <v>0</v>
      </c>
      <c r="R5" s="1">
        <v>97.73</v>
      </c>
      <c r="S5">
        <f t="shared" si="0"/>
        <v>2.269999999999996</v>
      </c>
    </row>
    <row r="6" spans="1:22" x14ac:dyDescent="0.2">
      <c r="A6" t="s">
        <v>130</v>
      </c>
      <c r="B6">
        <v>1</v>
      </c>
      <c r="C6">
        <v>2</v>
      </c>
      <c r="D6">
        <v>4</v>
      </c>
      <c r="E6" s="1" t="s">
        <v>89</v>
      </c>
      <c r="F6" s="1">
        <v>61</v>
      </c>
      <c r="G6" s="1">
        <v>0.72</v>
      </c>
      <c r="H6" s="1">
        <v>18.41</v>
      </c>
      <c r="I6" s="1">
        <v>2.65</v>
      </c>
      <c r="J6" s="1">
        <v>0.18</v>
      </c>
      <c r="K6" s="1">
        <v>0.38</v>
      </c>
      <c r="L6" s="1">
        <v>0.96</v>
      </c>
      <c r="M6" s="1">
        <v>6.84</v>
      </c>
      <c r="N6" s="1">
        <v>6.87</v>
      </c>
      <c r="O6" s="1">
        <v>0</v>
      </c>
      <c r="P6" s="1">
        <v>0.22</v>
      </c>
      <c r="Q6" s="1">
        <v>0</v>
      </c>
      <c r="R6" s="1">
        <v>98.22</v>
      </c>
      <c r="S6">
        <f t="shared" si="0"/>
        <v>1.7800000000000011</v>
      </c>
    </row>
    <row r="7" spans="1:22" x14ac:dyDescent="0.2">
      <c r="A7" t="s">
        <v>130</v>
      </c>
      <c r="B7">
        <v>1</v>
      </c>
      <c r="C7">
        <v>2</v>
      </c>
      <c r="D7">
        <v>5</v>
      </c>
      <c r="E7" s="1" t="s">
        <v>89</v>
      </c>
      <c r="F7" s="1">
        <v>61.18</v>
      </c>
      <c r="G7" s="1">
        <v>0.74</v>
      </c>
      <c r="H7" s="1">
        <v>18.38</v>
      </c>
      <c r="I7" s="1">
        <v>2.63</v>
      </c>
      <c r="J7" s="1">
        <v>0.21</v>
      </c>
      <c r="K7" s="1">
        <v>0.38</v>
      </c>
      <c r="L7" s="1">
        <v>0.97</v>
      </c>
      <c r="M7" s="1">
        <v>6.59</v>
      </c>
      <c r="N7" s="1">
        <v>6.89</v>
      </c>
      <c r="O7" s="1">
        <v>0</v>
      </c>
      <c r="P7" s="1">
        <v>0.24</v>
      </c>
      <c r="Q7" s="1">
        <v>0</v>
      </c>
      <c r="R7" s="1">
        <v>98.21</v>
      </c>
      <c r="S7">
        <f t="shared" si="0"/>
        <v>1.7900000000000063</v>
      </c>
    </row>
    <row r="8" spans="1:22" x14ac:dyDescent="0.2">
      <c r="A8" t="s">
        <v>130</v>
      </c>
      <c r="B8">
        <v>1</v>
      </c>
      <c r="C8">
        <v>2</v>
      </c>
      <c r="D8">
        <v>6</v>
      </c>
      <c r="E8" s="1" t="s">
        <v>89</v>
      </c>
      <c r="F8" s="1">
        <v>61.33</v>
      </c>
      <c r="G8" s="1">
        <v>0.78</v>
      </c>
      <c r="H8" s="1">
        <v>18.39</v>
      </c>
      <c r="I8" s="1">
        <v>2.68</v>
      </c>
      <c r="J8" s="1">
        <v>0.18</v>
      </c>
      <c r="K8" s="1">
        <v>0.4</v>
      </c>
      <c r="L8" s="1">
        <v>1</v>
      </c>
      <c r="M8" s="1">
        <v>6.53</v>
      </c>
      <c r="N8" s="1">
        <v>7.03</v>
      </c>
      <c r="O8" s="1">
        <v>0</v>
      </c>
      <c r="P8" s="1">
        <v>0.24</v>
      </c>
      <c r="Q8" s="1">
        <v>0</v>
      </c>
      <c r="R8" s="1">
        <v>98.54</v>
      </c>
      <c r="S8">
        <f t="shared" si="0"/>
        <v>1.4599999999999937</v>
      </c>
    </row>
    <row r="9" spans="1:22" x14ac:dyDescent="0.2">
      <c r="A9" t="s">
        <v>130</v>
      </c>
      <c r="B9">
        <v>1</v>
      </c>
      <c r="C9">
        <v>2</v>
      </c>
      <c r="D9">
        <v>7</v>
      </c>
      <c r="E9" s="1" t="s">
        <v>90</v>
      </c>
      <c r="F9" s="1">
        <v>61.67</v>
      </c>
      <c r="G9" s="1">
        <v>0.77</v>
      </c>
      <c r="H9" s="1">
        <v>18.59</v>
      </c>
      <c r="I9" s="1">
        <v>2.71</v>
      </c>
      <c r="J9" s="1">
        <v>0.2</v>
      </c>
      <c r="K9" s="1">
        <v>0.39</v>
      </c>
      <c r="L9" s="1">
        <v>0.96</v>
      </c>
      <c r="M9" s="1">
        <v>6.45</v>
      </c>
      <c r="N9" s="1">
        <v>6.97</v>
      </c>
      <c r="O9" s="1">
        <v>0</v>
      </c>
      <c r="P9" s="1">
        <v>0.23</v>
      </c>
      <c r="Q9" s="1">
        <v>0</v>
      </c>
      <c r="R9" s="1">
        <v>98.94</v>
      </c>
      <c r="S9">
        <f t="shared" si="0"/>
        <v>1.0600000000000023</v>
      </c>
    </row>
    <row r="10" spans="1:22" x14ac:dyDescent="0.2">
      <c r="A10" t="s">
        <v>130</v>
      </c>
      <c r="B10">
        <v>1</v>
      </c>
      <c r="C10">
        <v>2</v>
      </c>
      <c r="D10">
        <v>8</v>
      </c>
      <c r="E10" s="1" t="s">
        <v>90</v>
      </c>
      <c r="F10" s="1">
        <v>61.74</v>
      </c>
      <c r="G10" s="1">
        <v>0.77</v>
      </c>
      <c r="H10" s="1">
        <v>18.63</v>
      </c>
      <c r="I10" s="1">
        <v>2.68</v>
      </c>
      <c r="J10" s="1">
        <v>0.23</v>
      </c>
      <c r="K10" s="1">
        <v>0.4</v>
      </c>
      <c r="L10" s="1">
        <v>1.02</v>
      </c>
      <c r="M10" s="1">
        <v>5.97</v>
      </c>
      <c r="N10" s="1">
        <v>7.07</v>
      </c>
      <c r="O10" s="1">
        <v>0</v>
      </c>
      <c r="P10" s="1">
        <v>0.23</v>
      </c>
      <c r="Q10" s="1">
        <v>0</v>
      </c>
      <c r="R10" s="1">
        <v>98.73</v>
      </c>
      <c r="S10">
        <f t="shared" si="0"/>
        <v>1.269999999999996</v>
      </c>
    </row>
    <row r="11" spans="1:22" x14ac:dyDescent="0.2">
      <c r="A11" t="s">
        <v>130</v>
      </c>
      <c r="B11">
        <v>1</v>
      </c>
      <c r="C11">
        <v>2</v>
      </c>
      <c r="D11">
        <v>9</v>
      </c>
      <c r="E11" s="1" t="s">
        <v>90</v>
      </c>
      <c r="F11" s="1">
        <v>61.76</v>
      </c>
      <c r="G11" s="1">
        <v>0.78</v>
      </c>
      <c r="H11" s="1">
        <v>18.63</v>
      </c>
      <c r="I11" s="1">
        <v>2.66</v>
      </c>
      <c r="J11" s="1">
        <v>0.18</v>
      </c>
      <c r="K11" s="1">
        <v>0.39</v>
      </c>
      <c r="L11" s="1">
        <v>0.97</v>
      </c>
      <c r="M11" s="1">
        <v>6.56</v>
      </c>
      <c r="N11" s="1">
        <v>6.95</v>
      </c>
      <c r="O11" s="1">
        <v>0</v>
      </c>
      <c r="P11" s="1">
        <v>0.2</v>
      </c>
      <c r="Q11" s="1">
        <v>0</v>
      </c>
      <c r="R11" s="1">
        <v>99.08</v>
      </c>
      <c r="S11">
        <f t="shared" si="0"/>
        <v>0.92000000000000171</v>
      </c>
    </row>
    <row r="12" spans="1:22" x14ac:dyDescent="0.2">
      <c r="A12" t="s">
        <v>130</v>
      </c>
      <c r="B12">
        <v>1</v>
      </c>
      <c r="C12">
        <v>2</v>
      </c>
      <c r="D12">
        <v>10</v>
      </c>
      <c r="E12" s="1" t="s">
        <v>90</v>
      </c>
      <c r="F12" s="1">
        <v>62.01</v>
      </c>
      <c r="G12" s="1">
        <v>0.78</v>
      </c>
      <c r="H12" s="1">
        <v>18.649999999999999</v>
      </c>
      <c r="I12" s="1">
        <v>2.57</v>
      </c>
      <c r="J12" s="1">
        <v>0.21</v>
      </c>
      <c r="K12" s="1">
        <v>0.41</v>
      </c>
      <c r="L12" s="1">
        <v>0.97</v>
      </c>
      <c r="M12" s="1">
        <v>6.74</v>
      </c>
      <c r="N12" s="1">
        <v>7.03</v>
      </c>
      <c r="O12" s="1">
        <v>0</v>
      </c>
      <c r="P12" s="1">
        <v>0.2</v>
      </c>
      <c r="Q12" s="1">
        <v>0</v>
      </c>
      <c r="R12" s="1">
        <v>99.57</v>
      </c>
      <c r="S12">
        <f t="shared" si="0"/>
        <v>0.43000000000000682</v>
      </c>
    </row>
    <row r="13" spans="1:22" x14ac:dyDescent="0.2">
      <c r="A13" t="s">
        <v>130</v>
      </c>
      <c r="B13">
        <v>1</v>
      </c>
      <c r="C13">
        <v>2</v>
      </c>
      <c r="D13">
        <v>11</v>
      </c>
      <c r="E13" s="1" t="s">
        <v>89</v>
      </c>
      <c r="F13" s="1">
        <v>60.94</v>
      </c>
      <c r="G13" s="1">
        <v>0.74</v>
      </c>
      <c r="H13" s="1">
        <v>18.39</v>
      </c>
      <c r="I13" s="1">
        <v>2.62</v>
      </c>
      <c r="J13" s="1">
        <v>0.2</v>
      </c>
      <c r="K13" s="1">
        <v>0.39</v>
      </c>
      <c r="L13" s="1">
        <v>0.93</v>
      </c>
      <c r="M13" s="1">
        <v>6.54</v>
      </c>
      <c r="N13" s="1">
        <v>6.92</v>
      </c>
      <c r="O13" s="1">
        <v>0</v>
      </c>
      <c r="P13" s="1">
        <v>0.2</v>
      </c>
      <c r="Q13" s="1">
        <v>0</v>
      </c>
      <c r="R13" s="1">
        <v>97.87</v>
      </c>
      <c r="S13">
        <f t="shared" si="0"/>
        <v>2.1299999999999955</v>
      </c>
    </row>
    <row r="14" spans="1:22" x14ac:dyDescent="0.2">
      <c r="D14" s="3" t="s">
        <v>91</v>
      </c>
      <c r="E14" s="3" t="s">
        <v>59</v>
      </c>
      <c r="F14" s="3">
        <f t="shared" ref="F14:L14" si="1">AVERAGE(F3:F13)</f>
        <v>61.266363636363643</v>
      </c>
      <c r="G14" s="3">
        <f t="shared" si="1"/>
        <v>0.76454545454545453</v>
      </c>
      <c r="H14" s="3">
        <f t="shared" si="1"/>
        <v>18.447272727272722</v>
      </c>
      <c r="I14" s="3">
        <f t="shared" si="1"/>
        <v>2.6381818181818186</v>
      </c>
      <c r="J14" s="3">
        <f t="shared" si="1"/>
        <v>0.18545454545454546</v>
      </c>
      <c r="K14" s="3">
        <f t="shared" si="1"/>
        <v>0.39181818181818179</v>
      </c>
      <c r="L14" s="3">
        <f t="shared" si="1"/>
        <v>0.96727272727272728</v>
      </c>
      <c r="M14" s="3">
        <f>AVERAGE(M3:M13)</f>
        <v>6.5645454545454553</v>
      </c>
      <c r="N14" s="3">
        <f t="shared" ref="N14:Q14" si="2">AVERAGE(N3:N13)</f>
        <v>6.9281818181818187</v>
      </c>
      <c r="O14" s="3">
        <f t="shared" si="2"/>
        <v>0</v>
      </c>
      <c r="P14" s="3">
        <f t="shared" si="2"/>
        <v>0.20818181818181819</v>
      </c>
      <c r="Q14" s="3">
        <f t="shared" si="2"/>
        <v>7.2727272727272727E-3</v>
      </c>
      <c r="R14" s="3">
        <f t="shared" ref="R14:S14" si="3">AVERAGE(R3:R13)</f>
        <v>98.366363636363658</v>
      </c>
      <c r="S14" s="3">
        <f t="shared" si="3"/>
        <v>1.6336363636363636</v>
      </c>
    </row>
    <row r="15" spans="1:22" x14ac:dyDescent="0.2">
      <c r="D15" s="1" t="s">
        <v>92</v>
      </c>
      <c r="E15" s="1" t="s">
        <v>84</v>
      </c>
      <c r="F15" s="1">
        <f t="shared" ref="F15:L15" si="4">_xlfn.STDEV.P(F3:F13)</f>
        <v>0.44099624255815767</v>
      </c>
      <c r="G15" s="1">
        <f t="shared" si="4"/>
        <v>2.5712973861329005E-2</v>
      </c>
      <c r="H15" s="1">
        <f t="shared" si="4"/>
        <v>0.14219646518371593</v>
      </c>
      <c r="I15" s="1">
        <f t="shared" si="4"/>
        <v>4.1080449191618247E-2</v>
      </c>
      <c r="J15" s="1">
        <f t="shared" si="4"/>
        <v>3.1148803089112265E-2</v>
      </c>
      <c r="K15" s="1">
        <f t="shared" si="4"/>
        <v>9.3596637645336368E-3</v>
      </c>
      <c r="L15" s="1">
        <f t="shared" si="4"/>
        <v>2.3390327873215652E-2</v>
      </c>
      <c r="M15" s="1">
        <f>_xlfn.STDEV.P(M3:M13)</f>
        <v>0.21521083262544863</v>
      </c>
      <c r="N15" s="1">
        <f t="shared" ref="N15:Q15" si="5">_xlfn.STDEV.P(N3:N13)</f>
        <v>8.5792368999302149E-2</v>
      </c>
      <c r="O15" s="1">
        <f t="shared" si="5"/>
        <v>0</v>
      </c>
      <c r="P15" s="1">
        <f t="shared" si="5"/>
        <v>2.4427325168262633E-2</v>
      </c>
      <c r="Q15" s="1">
        <f t="shared" si="5"/>
        <v>2.299838298304276E-2</v>
      </c>
      <c r="R15" s="1">
        <f t="shared" ref="R15:S15" si="6">_xlfn.STDEV.P(R3:R13)</f>
        <v>0.63423931140558387</v>
      </c>
      <c r="S15" s="1">
        <f t="shared" si="6"/>
        <v>0.63423931140558354</v>
      </c>
    </row>
    <row r="16" spans="1:22" x14ac:dyDescent="0.2">
      <c r="D16" s="1" t="s">
        <v>85</v>
      </c>
      <c r="E16" s="1" t="s">
        <v>84</v>
      </c>
      <c r="F16" s="18">
        <f t="shared" ref="F16:L16" si="7">F15/F14</f>
        <v>7.1980156220078258E-3</v>
      </c>
      <c r="G16" s="18">
        <f t="shared" si="7"/>
        <v>3.3631713730632472E-2</v>
      </c>
      <c r="H16" s="18">
        <f t="shared" si="7"/>
        <v>7.708264917311628E-3</v>
      </c>
      <c r="I16" s="18">
        <f t="shared" si="7"/>
        <v>1.5571500382763634E-2</v>
      </c>
      <c r="J16" s="18">
        <f t="shared" si="7"/>
        <v>0.16795923234325241</v>
      </c>
      <c r="K16" s="18">
        <f t="shared" si="7"/>
        <v>2.3887772948925756E-2</v>
      </c>
      <c r="L16" s="18">
        <f t="shared" si="7"/>
        <v>2.4181729944113925E-2</v>
      </c>
      <c r="M16" s="18">
        <f>M15/M14</f>
        <v>3.2783813306743313E-2</v>
      </c>
      <c r="N16" s="18">
        <f t="shared" ref="N16:Q16" si="8">N15/N14</f>
        <v>1.2383100104872374E-2</v>
      </c>
      <c r="O16" s="18" t="e">
        <f t="shared" si="8"/>
        <v>#DIV/0!</v>
      </c>
      <c r="P16" s="18">
        <f t="shared" si="8"/>
        <v>0.11733649644143622</v>
      </c>
      <c r="Q16" s="18">
        <f t="shared" si="8"/>
        <v>3.1622776601683795</v>
      </c>
      <c r="R16" s="18">
        <f t="shared" ref="R16:S16" si="9">R15/R14</f>
        <v>6.4477255024920025E-3</v>
      </c>
      <c r="S16" s="18">
        <f t="shared" si="9"/>
        <v>0.38823775322545462</v>
      </c>
    </row>
    <row r="17" spans="1:19" x14ac:dyDescent="0.2">
      <c r="D17" s="19" t="s">
        <v>93</v>
      </c>
      <c r="E17" s="19" t="s">
        <v>88</v>
      </c>
      <c r="F17" s="20">
        <f t="shared" ref="F17:L17" si="10">AVERAGE(F3:F5)</f>
        <v>60.766666666666673</v>
      </c>
      <c r="G17" s="20">
        <f t="shared" si="10"/>
        <v>0.77666666666666673</v>
      </c>
      <c r="H17" s="20">
        <f t="shared" si="10"/>
        <v>18.283333333333331</v>
      </c>
      <c r="I17" s="20">
        <f t="shared" si="10"/>
        <v>2.6066666666666669</v>
      </c>
      <c r="J17" s="20">
        <f t="shared" si="10"/>
        <v>0.15</v>
      </c>
      <c r="K17" s="20">
        <f t="shared" si="10"/>
        <v>0.38999999999999996</v>
      </c>
      <c r="L17" s="20">
        <f t="shared" si="10"/>
        <v>0.95333333333333325</v>
      </c>
      <c r="M17" s="20">
        <f>AVERAGE(M3:M5)</f>
        <v>6.6633333333333331</v>
      </c>
      <c r="N17" s="20">
        <f t="shared" ref="N17:Q17" si="11">AVERAGE(N3:N5)</f>
        <v>6.8266666666666671</v>
      </c>
      <c r="O17" s="20">
        <f t="shared" si="11"/>
        <v>0</v>
      </c>
      <c r="P17" s="20">
        <f t="shared" si="11"/>
        <v>0.17666666666666667</v>
      </c>
      <c r="Q17" s="20">
        <f t="shared" si="11"/>
        <v>2.6666666666666668E-2</v>
      </c>
      <c r="R17" s="20">
        <f t="shared" ref="R17:S17" si="12">AVERAGE(R3:R5)</f>
        <v>97.623333333333335</v>
      </c>
      <c r="S17" s="20">
        <f t="shared" si="12"/>
        <v>2.3766666666666652</v>
      </c>
    </row>
    <row r="18" spans="1:19" x14ac:dyDescent="0.2">
      <c r="D18" s="19" t="s">
        <v>92</v>
      </c>
      <c r="E18" s="19" t="s">
        <v>88</v>
      </c>
      <c r="F18" s="21">
        <f t="shared" ref="F18:L18" si="13">_xlfn.STDEV.P(F3:F5)</f>
        <v>7.5865377844939658E-2</v>
      </c>
      <c r="G18" s="21">
        <f t="shared" si="13"/>
        <v>3.0912061651652323E-2</v>
      </c>
      <c r="H18" s="21">
        <f t="shared" si="13"/>
        <v>1.8856180831640864E-2</v>
      </c>
      <c r="I18" s="21">
        <f t="shared" si="13"/>
        <v>2.0548046676563177E-2</v>
      </c>
      <c r="J18" s="21">
        <f t="shared" si="13"/>
        <v>3.2659863237109038E-2</v>
      </c>
      <c r="K18" s="21">
        <f t="shared" si="13"/>
        <v>8.1649658092772682E-3</v>
      </c>
      <c r="L18" s="21">
        <f t="shared" si="13"/>
        <v>4.7140452079103209E-3</v>
      </c>
      <c r="M18" s="21">
        <f>_xlfn.STDEV.P(M3:M5)</f>
        <v>3.8586123009300623E-2</v>
      </c>
      <c r="N18" s="21">
        <f t="shared" ref="N18:Q18" si="14">_xlfn.STDEV.P(N3:N5)</f>
        <v>2.6246692913372557E-2</v>
      </c>
      <c r="O18" s="21">
        <f t="shared" si="14"/>
        <v>0</v>
      </c>
      <c r="P18" s="21">
        <f t="shared" si="14"/>
        <v>9.428090415820628E-3</v>
      </c>
      <c r="Q18" s="21">
        <f t="shared" si="14"/>
        <v>3.771236166328254E-2</v>
      </c>
      <c r="R18" s="21">
        <f t="shared" ref="R18:S18" si="15">_xlfn.STDEV.P(R3:R5)</f>
        <v>9.4633797110524137E-2</v>
      </c>
      <c r="S18" s="21">
        <f t="shared" si="15"/>
        <v>9.4633797110524137E-2</v>
      </c>
    </row>
    <row r="19" spans="1:19" x14ac:dyDescent="0.2">
      <c r="D19" s="19" t="s">
        <v>85</v>
      </c>
      <c r="E19" s="19" t="s">
        <v>88</v>
      </c>
      <c r="F19" s="22">
        <f t="shared" ref="F19:L19" si="16">F18/F17</f>
        <v>1.2484702881778329E-3</v>
      </c>
      <c r="G19" s="22">
        <f t="shared" si="16"/>
        <v>3.9800937748908569E-2</v>
      </c>
      <c r="H19" s="22">
        <f t="shared" si="16"/>
        <v>1.0313316772091632E-3</v>
      </c>
      <c r="I19" s="22">
        <f t="shared" si="16"/>
        <v>7.8828823567377911E-3</v>
      </c>
      <c r="J19" s="22">
        <f t="shared" si="16"/>
        <v>0.21773242158072692</v>
      </c>
      <c r="K19" s="22">
        <f t="shared" si="16"/>
        <v>2.0935809767377613E-2</v>
      </c>
      <c r="L19" s="22">
        <f t="shared" si="16"/>
        <v>4.9448026656401974E-3</v>
      </c>
      <c r="M19" s="22">
        <f>M18/M17</f>
        <v>5.790813858324256E-3</v>
      </c>
      <c r="N19" s="22">
        <f t="shared" ref="N19:Q19" si="17">N18/N17</f>
        <v>3.844730407232308E-3</v>
      </c>
      <c r="O19" s="22" t="e">
        <f t="shared" si="17"/>
        <v>#DIV/0!</v>
      </c>
      <c r="P19" s="22">
        <f t="shared" si="17"/>
        <v>5.3366549523512989E-2</v>
      </c>
      <c r="Q19" s="22">
        <f t="shared" si="17"/>
        <v>1.4142135623730951</v>
      </c>
      <c r="R19" s="22">
        <f t="shared" ref="R19:S19" si="18">R18/R17</f>
        <v>9.6937682702759721E-4</v>
      </c>
      <c r="S19" s="22">
        <f t="shared" si="18"/>
        <v>3.9817866946924629E-2</v>
      </c>
    </row>
    <row r="20" spans="1:19" x14ac:dyDescent="0.2"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9" x14ac:dyDescent="0.2">
      <c r="A21" s="32" t="s">
        <v>133</v>
      </c>
      <c r="B21" s="32">
        <v>1</v>
      </c>
      <c r="C21" s="32">
        <v>1</v>
      </c>
      <c r="D21">
        <v>1</v>
      </c>
      <c r="E21" s="1" t="s">
        <v>88</v>
      </c>
      <c r="F21" s="1">
        <v>60.19</v>
      </c>
      <c r="G21" s="1">
        <v>0.75</v>
      </c>
      <c r="H21" s="1">
        <v>18.09</v>
      </c>
      <c r="I21" s="1">
        <v>2.63</v>
      </c>
      <c r="J21" s="1">
        <v>0.17</v>
      </c>
      <c r="K21" s="1">
        <v>0.38</v>
      </c>
      <c r="L21" s="1">
        <v>0.98</v>
      </c>
      <c r="M21" s="1">
        <v>6.49</v>
      </c>
      <c r="N21" s="1">
        <v>6.94</v>
      </c>
      <c r="O21" s="1">
        <v>0</v>
      </c>
      <c r="P21" s="1">
        <v>0.19</v>
      </c>
      <c r="Q21" s="1">
        <v>0.09</v>
      </c>
      <c r="R21" s="1">
        <v>96.9</v>
      </c>
      <c r="S21">
        <f t="shared" si="0"/>
        <v>3.0999999999999943</v>
      </c>
    </row>
    <row r="22" spans="1:19" x14ac:dyDescent="0.2">
      <c r="A22" t="s">
        <v>133</v>
      </c>
      <c r="B22">
        <v>1</v>
      </c>
      <c r="C22">
        <v>1</v>
      </c>
      <c r="D22">
        <v>2</v>
      </c>
      <c r="E22" s="1" t="s">
        <v>88</v>
      </c>
      <c r="F22" s="1">
        <v>60.32</v>
      </c>
      <c r="G22" s="1">
        <v>0.76</v>
      </c>
      <c r="H22" s="1">
        <v>18.170000000000002</v>
      </c>
      <c r="I22" s="1">
        <v>2.62</v>
      </c>
      <c r="J22" s="1">
        <v>0.2</v>
      </c>
      <c r="K22" s="1">
        <v>0.4</v>
      </c>
      <c r="L22" s="1">
        <v>0.94</v>
      </c>
      <c r="M22" s="1">
        <v>6.8</v>
      </c>
      <c r="N22" s="1">
        <v>6.77</v>
      </c>
      <c r="O22" s="1">
        <v>0</v>
      </c>
      <c r="P22" s="1">
        <v>0.21</v>
      </c>
      <c r="Q22" s="1">
        <v>0.09</v>
      </c>
      <c r="R22" s="1">
        <v>97.27</v>
      </c>
      <c r="S22">
        <f t="shared" si="0"/>
        <v>2.730000000000004</v>
      </c>
    </row>
    <row r="23" spans="1:19" x14ac:dyDescent="0.2">
      <c r="A23" t="s">
        <v>133</v>
      </c>
      <c r="B23">
        <v>1</v>
      </c>
      <c r="C23">
        <v>1</v>
      </c>
      <c r="D23">
        <v>3</v>
      </c>
      <c r="E23" s="1" t="s">
        <v>88</v>
      </c>
      <c r="F23" s="1">
        <v>60.7</v>
      </c>
      <c r="G23" s="1">
        <v>0.75</v>
      </c>
      <c r="H23" s="1">
        <v>18.23</v>
      </c>
      <c r="I23" s="1">
        <v>2.67</v>
      </c>
      <c r="J23" s="1">
        <v>0.19</v>
      </c>
      <c r="K23" s="1">
        <v>0.39</v>
      </c>
      <c r="L23" s="1">
        <v>0.96</v>
      </c>
      <c r="M23" s="1">
        <v>6.83</v>
      </c>
      <c r="N23" s="1">
        <v>6.71</v>
      </c>
      <c r="O23" s="1">
        <v>0</v>
      </c>
      <c r="P23" s="1">
        <v>0.2</v>
      </c>
      <c r="Q23" s="1">
        <v>0</v>
      </c>
      <c r="R23" s="1">
        <v>97.63</v>
      </c>
      <c r="S23">
        <f t="shared" si="0"/>
        <v>2.3700000000000045</v>
      </c>
    </row>
    <row r="24" spans="1:19" x14ac:dyDescent="0.2">
      <c r="A24" t="s">
        <v>133</v>
      </c>
      <c r="B24">
        <v>1</v>
      </c>
      <c r="C24">
        <v>1</v>
      </c>
      <c r="D24">
        <v>4</v>
      </c>
      <c r="E24" s="1" t="s">
        <v>89</v>
      </c>
      <c r="F24" s="1">
        <v>60.53</v>
      </c>
      <c r="G24" s="1">
        <v>0.74</v>
      </c>
      <c r="H24" s="1">
        <v>18.27</v>
      </c>
      <c r="I24" s="1">
        <v>2.58</v>
      </c>
      <c r="J24" s="1">
        <v>0.25</v>
      </c>
      <c r="K24" s="1">
        <v>0.38</v>
      </c>
      <c r="L24" s="1">
        <v>0.97</v>
      </c>
      <c r="M24" s="1">
        <v>6.92</v>
      </c>
      <c r="N24" s="1">
        <v>6.66</v>
      </c>
      <c r="O24" s="1">
        <v>0</v>
      </c>
      <c r="P24" s="1">
        <v>0.2</v>
      </c>
      <c r="Q24" s="1">
        <v>0</v>
      </c>
      <c r="R24" s="1">
        <v>97.51</v>
      </c>
      <c r="S24">
        <f t="shared" si="0"/>
        <v>2.4899999999999949</v>
      </c>
    </row>
    <row r="25" spans="1:19" x14ac:dyDescent="0.2">
      <c r="A25" t="s">
        <v>133</v>
      </c>
      <c r="B25">
        <v>1</v>
      </c>
      <c r="C25">
        <v>1</v>
      </c>
      <c r="D25">
        <v>5</v>
      </c>
      <c r="E25" s="1" t="s">
        <v>89</v>
      </c>
      <c r="F25" s="1">
        <v>60.69</v>
      </c>
      <c r="G25" s="1">
        <v>0.69</v>
      </c>
      <c r="H25" s="1">
        <v>18.350000000000001</v>
      </c>
      <c r="I25" s="1">
        <v>2.65</v>
      </c>
      <c r="J25" s="1">
        <v>0.2</v>
      </c>
      <c r="K25" s="1">
        <v>0.39</v>
      </c>
      <c r="L25" s="1">
        <v>0.97</v>
      </c>
      <c r="M25" s="1">
        <v>7</v>
      </c>
      <c r="N25" s="1">
        <v>6.61</v>
      </c>
      <c r="O25" s="1">
        <v>0</v>
      </c>
      <c r="P25" s="1">
        <v>0.17</v>
      </c>
      <c r="Q25" s="1">
        <v>0</v>
      </c>
      <c r="R25" s="1">
        <v>97.73</v>
      </c>
      <c r="S25">
        <f t="shared" si="0"/>
        <v>2.269999999999996</v>
      </c>
    </row>
    <row r="26" spans="1:19" x14ac:dyDescent="0.2">
      <c r="A26" t="s">
        <v>133</v>
      </c>
      <c r="B26">
        <v>1</v>
      </c>
      <c r="C26">
        <v>1</v>
      </c>
      <c r="D26">
        <v>6</v>
      </c>
      <c r="E26" s="1" t="s">
        <v>89</v>
      </c>
      <c r="F26" s="1">
        <v>60.67</v>
      </c>
      <c r="G26" s="1">
        <v>0.78</v>
      </c>
      <c r="H26" s="1">
        <v>18.37</v>
      </c>
      <c r="I26" s="1">
        <v>2.59</v>
      </c>
      <c r="J26" s="1">
        <v>0.22</v>
      </c>
      <c r="K26" s="1">
        <v>0.39</v>
      </c>
      <c r="L26" s="1">
        <v>0.95</v>
      </c>
      <c r="M26" s="1">
        <v>6.98</v>
      </c>
      <c r="N26" s="1">
        <v>6.68</v>
      </c>
      <c r="O26" s="1">
        <v>0</v>
      </c>
      <c r="P26" s="1">
        <v>0.2</v>
      </c>
      <c r="Q26" s="1">
        <v>0</v>
      </c>
      <c r="R26" s="1">
        <v>97.82</v>
      </c>
      <c r="S26">
        <f t="shared" si="0"/>
        <v>2.1800000000000068</v>
      </c>
    </row>
    <row r="27" spans="1:19" x14ac:dyDescent="0.2">
      <c r="A27" t="s">
        <v>133</v>
      </c>
      <c r="B27">
        <v>1</v>
      </c>
      <c r="C27">
        <v>1</v>
      </c>
      <c r="D27">
        <v>7</v>
      </c>
      <c r="E27" s="1" t="s">
        <v>94</v>
      </c>
      <c r="F27" s="1">
        <v>61.16</v>
      </c>
      <c r="G27" s="1">
        <v>0.71</v>
      </c>
      <c r="H27" s="1">
        <v>18.399999999999999</v>
      </c>
      <c r="I27" s="1">
        <v>2.65</v>
      </c>
      <c r="J27" s="1">
        <v>0.18</v>
      </c>
      <c r="K27" s="1">
        <v>0.4</v>
      </c>
      <c r="L27" s="1">
        <v>0.99</v>
      </c>
      <c r="M27" s="1">
        <v>7.08</v>
      </c>
      <c r="N27" s="1">
        <v>6.57</v>
      </c>
      <c r="O27" s="1">
        <v>0</v>
      </c>
      <c r="P27" s="1">
        <v>0.19</v>
      </c>
      <c r="Q27" s="1">
        <v>0</v>
      </c>
      <c r="R27" s="1">
        <v>98.35</v>
      </c>
      <c r="S27">
        <f t="shared" si="0"/>
        <v>1.6500000000000057</v>
      </c>
    </row>
    <row r="28" spans="1:19" x14ac:dyDescent="0.2">
      <c r="A28" t="s">
        <v>133</v>
      </c>
      <c r="B28">
        <v>1</v>
      </c>
      <c r="C28">
        <v>1</v>
      </c>
      <c r="D28">
        <v>8</v>
      </c>
      <c r="E28" s="1" t="s">
        <v>95</v>
      </c>
      <c r="F28" s="1">
        <v>61.1</v>
      </c>
      <c r="G28" s="1">
        <v>0.75</v>
      </c>
      <c r="H28" s="1">
        <v>18.440000000000001</v>
      </c>
      <c r="I28" s="1">
        <v>2.62</v>
      </c>
      <c r="J28" s="1">
        <v>0.24</v>
      </c>
      <c r="K28" s="1">
        <v>0.41</v>
      </c>
      <c r="L28" s="1">
        <v>1.01</v>
      </c>
      <c r="M28" s="1">
        <v>7.04</v>
      </c>
      <c r="N28" s="1">
        <v>6.65</v>
      </c>
      <c r="O28" s="1">
        <v>0</v>
      </c>
      <c r="P28" s="1">
        <v>0.17</v>
      </c>
      <c r="Q28" s="1">
        <v>0</v>
      </c>
      <c r="R28" s="1">
        <v>98.44</v>
      </c>
      <c r="S28">
        <f t="shared" si="0"/>
        <v>1.5600000000000023</v>
      </c>
    </row>
    <row r="29" spans="1:19" x14ac:dyDescent="0.2">
      <c r="A29" t="s">
        <v>133</v>
      </c>
      <c r="B29">
        <v>1</v>
      </c>
      <c r="C29">
        <v>1</v>
      </c>
      <c r="D29">
        <v>9</v>
      </c>
      <c r="E29" s="1" t="s">
        <v>90</v>
      </c>
      <c r="F29" s="1">
        <v>61.75</v>
      </c>
      <c r="G29" s="1">
        <v>0.77</v>
      </c>
      <c r="H29" s="1">
        <v>18.53</v>
      </c>
      <c r="I29" s="1">
        <v>2.67</v>
      </c>
      <c r="J29" s="1">
        <v>0.18</v>
      </c>
      <c r="K29" s="1">
        <v>0.41</v>
      </c>
      <c r="L29" s="1">
        <v>0.97</v>
      </c>
      <c r="M29" s="1">
        <v>7.28</v>
      </c>
      <c r="N29" s="1">
        <v>6.7</v>
      </c>
      <c r="O29" s="1">
        <v>0</v>
      </c>
      <c r="P29" s="1">
        <v>0.21</v>
      </c>
      <c r="Q29" s="1">
        <v>0</v>
      </c>
      <c r="R29" s="1">
        <v>99.46</v>
      </c>
      <c r="S29">
        <f t="shared" si="0"/>
        <v>0.54000000000000625</v>
      </c>
    </row>
    <row r="30" spans="1:19" x14ac:dyDescent="0.2">
      <c r="A30" t="s">
        <v>133</v>
      </c>
      <c r="B30">
        <v>1</v>
      </c>
      <c r="C30">
        <v>1</v>
      </c>
      <c r="D30">
        <v>10</v>
      </c>
      <c r="E30" s="1" t="s">
        <v>90</v>
      </c>
      <c r="F30" s="1">
        <v>61.88</v>
      </c>
      <c r="G30" s="1">
        <v>0.78</v>
      </c>
      <c r="H30" s="1">
        <v>18.68</v>
      </c>
      <c r="I30" s="1">
        <v>2.67</v>
      </c>
      <c r="J30" s="1">
        <v>0.19</v>
      </c>
      <c r="K30" s="1">
        <v>0.39</v>
      </c>
      <c r="L30" s="1">
        <v>0.97</v>
      </c>
      <c r="M30" s="1">
        <v>7.26</v>
      </c>
      <c r="N30" s="1">
        <v>6.86</v>
      </c>
      <c r="O30" s="1">
        <v>0</v>
      </c>
      <c r="P30" s="1">
        <v>0.17</v>
      </c>
      <c r="Q30" s="1">
        <v>0</v>
      </c>
      <c r="R30" s="1">
        <v>99.85</v>
      </c>
      <c r="S30">
        <f t="shared" si="0"/>
        <v>0.15000000000000568</v>
      </c>
    </row>
    <row r="31" spans="1:19" x14ac:dyDescent="0.2">
      <c r="D31" s="3" t="s">
        <v>91</v>
      </c>
      <c r="E31" s="3" t="s">
        <v>59</v>
      </c>
      <c r="F31" s="3">
        <f t="shared" ref="F31:L31" si="19">AVERAGE(F21:F30)</f>
        <v>60.899000000000001</v>
      </c>
      <c r="G31" s="3">
        <f t="shared" si="19"/>
        <v>0.748</v>
      </c>
      <c r="H31" s="3">
        <f t="shared" si="19"/>
        <v>18.353000000000002</v>
      </c>
      <c r="I31" s="3">
        <f t="shared" si="19"/>
        <v>2.6350000000000002</v>
      </c>
      <c r="J31" s="3">
        <f t="shared" si="19"/>
        <v>0.20200000000000001</v>
      </c>
      <c r="K31" s="3">
        <f t="shared" si="19"/>
        <v>0.39400000000000002</v>
      </c>
      <c r="L31" s="3">
        <f t="shared" si="19"/>
        <v>0.97100000000000009</v>
      </c>
      <c r="M31" s="3">
        <f>AVERAGE(M21:M30)</f>
        <v>6.9679999999999991</v>
      </c>
      <c r="N31" s="3">
        <f t="shared" ref="N31:Q31" si="20">AVERAGE(N21:N30)</f>
        <v>6.7150000000000007</v>
      </c>
      <c r="O31" s="3">
        <f t="shared" si="20"/>
        <v>0</v>
      </c>
      <c r="P31" s="3">
        <f t="shared" si="20"/>
        <v>0.191</v>
      </c>
      <c r="Q31" s="3">
        <f t="shared" si="20"/>
        <v>1.7999999999999999E-2</v>
      </c>
      <c r="R31" s="3">
        <f t="shared" ref="R31:S31" si="21">AVERAGE(R21:R30)</f>
        <v>98.096000000000018</v>
      </c>
      <c r="S31" s="3">
        <f t="shared" si="21"/>
        <v>1.9040000000000021</v>
      </c>
    </row>
    <row r="32" spans="1:19" x14ac:dyDescent="0.2">
      <c r="D32" s="1" t="s">
        <v>92</v>
      </c>
      <c r="E32" s="1" t="s">
        <v>84</v>
      </c>
      <c r="F32" s="1">
        <f t="shared" ref="F32:L32" si="22">_xlfn.STDEV.P(F21:F30)</f>
        <v>0.5389703145814253</v>
      </c>
      <c r="G32" s="1">
        <f t="shared" si="22"/>
        <v>2.7495454169735062E-2</v>
      </c>
      <c r="H32" s="1">
        <f t="shared" si="22"/>
        <v>0.16523014252853496</v>
      </c>
      <c r="I32" s="1">
        <f t="shared" si="22"/>
        <v>3.1064449134018107E-2</v>
      </c>
      <c r="J32" s="1">
        <f t="shared" si="22"/>
        <v>2.5219040425837003E-2</v>
      </c>
      <c r="K32" s="1">
        <f t="shared" si="22"/>
        <v>1.019803902718556E-2</v>
      </c>
      <c r="L32" s="1">
        <f t="shared" si="22"/>
        <v>1.8681541692269418E-2</v>
      </c>
      <c r="M32" s="1">
        <f>_xlfn.STDEV.P(M21:M30)</f>
        <v>0.21898858417734926</v>
      </c>
      <c r="N32" s="1">
        <f t="shared" ref="N32:Q32" si="23">_xlfn.STDEV.P(N21:N30)</f>
        <v>0.10744766167767451</v>
      </c>
      <c r="O32" s="1">
        <f t="shared" si="23"/>
        <v>0</v>
      </c>
      <c r="P32" s="1">
        <f t="shared" si="23"/>
        <v>1.513274595042155E-2</v>
      </c>
      <c r="Q32" s="1">
        <f t="shared" si="23"/>
        <v>3.5999999999999997E-2</v>
      </c>
      <c r="R32" s="1">
        <f t="shared" ref="R32:S32" si="24">_xlfn.STDEV.P(R21:R30)</f>
        <v>0.89460829417125065</v>
      </c>
      <c r="S32" s="1">
        <f t="shared" si="24"/>
        <v>0.89460829417125087</v>
      </c>
    </row>
    <row r="33" spans="1:19" x14ac:dyDescent="0.2">
      <c r="D33" s="1" t="s">
        <v>85</v>
      </c>
      <c r="E33" s="1" t="s">
        <v>84</v>
      </c>
      <c r="F33" s="18">
        <f t="shared" ref="F33:L33" si="25">F32/F31</f>
        <v>8.8502325913631628E-3</v>
      </c>
      <c r="G33" s="18">
        <f t="shared" si="25"/>
        <v>3.6758628569164523E-2</v>
      </c>
      <c r="H33" s="18">
        <f t="shared" si="25"/>
        <v>9.0028955772099902E-3</v>
      </c>
      <c r="I33" s="18">
        <f t="shared" si="25"/>
        <v>1.1789164756743114E-2</v>
      </c>
      <c r="J33" s="18">
        <f t="shared" si="25"/>
        <v>0.12484673478137129</v>
      </c>
      <c r="K33" s="18">
        <f t="shared" si="25"/>
        <v>2.5883347784734924E-2</v>
      </c>
      <c r="L33" s="18">
        <f t="shared" si="25"/>
        <v>1.9239486809752231E-2</v>
      </c>
      <c r="M33" s="18">
        <f>M32/M31</f>
        <v>3.1427753182742435E-2</v>
      </c>
      <c r="N33" s="18">
        <f t="shared" ref="N33:Q33" si="26">N32/N31</f>
        <v>1.6001140979549442E-2</v>
      </c>
      <c r="O33" s="18" t="e">
        <f t="shared" si="26"/>
        <v>#DIV/0!</v>
      </c>
      <c r="P33" s="18">
        <f t="shared" si="26"/>
        <v>7.9229036389641627E-2</v>
      </c>
      <c r="Q33" s="18">
        <f t="shared" si="26"/>
        <v>2</v>
      </c>
      <c r="R33" s="18">
        <f t="shared" ref="R33:S33" si="27">R32/R31</f>
        <v>9.1197224572994867E-3</v>
      </c>
      <c r="S33" s="18">
        <f t="shared" si="27"/>
        <v>0.46985729735884973</v>
      </c>
    </row>
    <row r="34" spans="1:19" x14ac:dyDescent="0.2">
      <c r="D34" s="19" t="s">
        <v>93</v>
      </c>
      <c r="E34" s="19" t="s">
        <v>88</v>
      </c>
      <c r="F34" s="20">
        <f t="shared" ref="F34:L34" si="28">AVERAGE(F21:F23)</f>
        <v>60.403333333333329</v>
      </c>
      <c r="G34" s="20">
        <f t="shared" si="28"/>
        <v>0.7533333333333333</v>
      </c>
      <c r="H34" s="20">
        <f t="shared" si="28"/>
        <v>18.163333333333338</v>
      </c>
      <c r="I34" s="20">
        <f t="shared" si="28"/>
        <v>2.64</v>
      </c>
      <c r="J34" s="20">
        <f t="shared" si="28"/>
        <v>0.18666666666666668</v>
      </c>
      <c r="K34" s="20">
        <f t="shared" si="28"/>
        <v>0.38999999999999996</v>
      </c>
      <c r="L34" s="20">
        <f t="shared" si="28"/>
        <v>0.96</v>
      </c>
      <c r="M34" s="20">
        <f>AVERAGE(M21:M23)</f>
        <v>6.7066666666666661</v>
      </c>
      <c r="N34" s="20">
        <f t="shared" ref="N34:Q34" si="29">AVERAGE(N21:N23)</f>
        <v>6.8066666666666675</v>
      </c>
      <c r="O34" s="20">
        <f t="shared" si="29"/>
        <v>0</v>
      </c>
      <c r="P34" s="20">
        <f t="shared" si="29"/>
        <v>0.20000000000000004</v>
      </c>
      <c r="Q34" s="20">
        <f t="shared" si="29"/>
        <v>0.06</v>
      </c>
      <c r="R34" s="20">
        <f t="shared" ref="R34:S34" si="30">AVERAGE(R21:R23)</f>
        <v>97.266666666666666</v>
      </c>
      <c r="S34" s="20">
        <f t="shared" si="30"/>
        <v>2.7333333333333343</v>
      </c>
    </row>
    <row r="35" spans="1:19" x14ac:dyDescent="0.2">
      <c r="D35" s="19" t="s">
        <v>92</v>
      </c>
      <c r="E35" s="19" t="s">
        <v>88</v>
      </c>
      <c r="F35" s="21">
        <f t="shared" ref="F35:L35" si="31">_xlfn.STDEV.P(F21:F23)</f>
        <v>0.21638443156156845</v>
      </c>
      <c r="G35" s="21">
        <f t="shared" si="31"/>
        <v>4.7140452079103209E-3</v>
      </c>
      <c r="H35" s="21">
        <f t="shared" si="31"/>
        <v>5.7348835113617803E-2</v>
      </c>
      <c r="I35" s="21">
        <f t="shared" si="31"/>
        <v>2.1602468994692817E-2</v>
      </c>
      <c r="J35" s="21">
        <f t="shared" si="31"/>
        <v>1.2472191289246469E-2</v>
      </c>
      <c r="K35" s="21">
        <f t="shared" si="31"/>
        <v>8.1649658092772682E-3</v>
      </c>
      <c r="L35" s="21">
        <f t="shared" si="31"/>
        <v>1.6329931618554536E-2</v>
      </c>
      <c r="M35" s="21">
        <f>_xlfn.STDEV.P(M21:M23)</f>
        <v>0.15369522511197992</v>
      </c>
      <c r="N35" s="21">
        <f t="shared" ref="N35:Q35" si="32">_xlfn.STDEV.P(N21:N23)</f>
        <v>9.7410927974683301E-2</v>
      </c>
      <c r="O35" s="21">
        <f t="shared" si="32"/>
        <v>0</v>
      </c>
      <c r="P35" s="21">
        <f t="shared" si="32"/>
        <v>8.164965809277256E-3</v>
      </c>
      <c r="Q35" s="21">
        <f t="shared" si="32"/>
        <v>4.2426406871192854E-2</v>
      </c>
      <c r="R35" s="21">
        <f t="shared" ref="R35:S35" si="33">_xlfn.STDEV.P(R21:R23)</f>
        <v>0.29803057263009064</v>
      </c>
      <c r="S35" s="21">
        <f t="shared" si="33"/>
        <v>0.29803057263009058</v>
      </c>
    </row>
    <row r="36" spans="1:19" x14ac:dyDescent="0.2">
      <c r="D36" s="19" t="s">
        <v>85</v>
      </c>
      <c r="E36" s="19" t="s">
        <v>88</v>
      </c>
      <c r="F36" s="22">
        <f t="shared" ref="F36:L36" si="34">F35/F34</f>
        <v>3.5823260012400274E-3</v>
      </c>
      <c r="G36" s="22">
        <f t="shared" si="34"/>
        <v>6.2575821343942312E-3</v>
      </c>
      <c r="H36" s="22">
        <f t="shared" si="34"/>
        <v>3.1573959504652849E-3</v>
      </c>
      <c r="I36" s="22">
        <f t="shared" si="34"/>
        <v>8.1827534070806115E-3</v>
      </c>
      <c r="J36" s="22">
        <f t="shared" si="34"/>
        <v>6.6815310478106085E-2</v>
      </c>
      <c r="K36" s="22">
        <f t="shared" si="34"/>
        <v>2.0935809767377613E-2</v>
      </c>
      <c r="L36" s="22">
        <f t="shared" si="34"/>
        <v>1.701034543599431E-2</v>
      </c>
      <c r="M36" s="22">
        <f>M35/M34</f>
        <v>2.2916783068386671E-2</v>
      </c>
      <c r="N36" s="22">
        <f t="shared" ref="N36:Q36" si="35">N35/N34</f>
        <v>1.431110597081537E-2</v>
      </c>
      <c r="O36" s="22" t="e">
        <f t="shared" si="35"/>
        <v>#DIV/0!</v>
      </c>
      <c r="P36" s="22">
        <f t="shared" si="35"/>
        <v>4.082482904638627E-2</v>
      </c>
      <c r="Q36" s="22">
        <f t="shared" si="35"/>
        <v>0.70710678118654757</v>
      </c>
      <c r="R36" s="22">
        <f t="shared" ref="R36:S36" si="36">R35/R34</f>
        <v>3.0640566068892115E-3</v>
      </c>
      <c r="S36" s="22">
        <f t="shared" si="36"/>
        <v>0.10903557535247213</v>
      </c>
    </row>
    <row r="37" spans="1:19" x14ac:dyDescent="0.2"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9" x14ac:dyDescent="0.2">
      <c r="A38" s="32" t="s">
        <v>133</v>
      </c>
      <c r="B38" s="32">
        <v>2</v>
      </c>
      <c r="C38" s="32">
        <v>1</v>
      </c>
      <c r="D38">
        <v>1</v>
      </c>
      <c r="E38" s="1" t="s">
        <v>88</v>
      </c>
      <c r="F38" s="1">
        <v>61.12</v>
      </c>
      <c r="G38" s="1">
        <v>0.78</v>
      </c>
      <c r="H38" s="1">
        <v>18.32</v>
      </c>
      <c r="I38" s="1">
        <v>2.74</v>
      </c>
      <c r="J38" s="1">
        <v>0.16</v>
      </c>
      <c r="K38" s="1">
        <v>0.4</v>
      </c>
      <c r="L38" s="1">
        <v>0.96</v>
      </c>
      <c r="M38" s="1">
        <v>7.01</v>
      </c>
      <c r="N38" s="1">
        <v>6.71</v>
      </c>
      <c r="O38" s="1">
        <v>0</v>
      </c>
      <c r="P38" s="1">
        <v>0.15</v>
      </c>
      <c r="Q38" s="1">
        <v>0</v>
      </c>
      <c r="R38" s="1">
        <v>98.36</v>
      </c>
      <c r="S38">
        <f t="shared" si="0"/>
        <v>1.6400000000000006</v>
      </c>
    </row>
    <row r="39" spans="1:19" x14ac:dyDescent="0.2">
      <c r="A39" t="s">
        <v>133</v>
      </c>
      <c r="B39">
        <v>2</v>
      </c>
      <c r="C39">
        <v>1</v>
      </c>
      <c r="D39">
        <v>2</v>
      </c>
      <c r="E39" s="1" t="s">
        <v>88</v>
      </c>
      <c r="F39" s="1">
        <v>60.96</v>
      </c>
      <c r="G39" s="1">
        <v>0.76</v>
      </c>
      <c r="H39" s="1">
        <v>18.36</v>
      </c>
      <c r="I39" s="1">
        <v>2.67</v>
      </c>
      <c r="J39" s="1">
        <v>0.19</v>
      </c>
      <c r="K39" s="1">
        <v>0.44</v>
      </c>
      <c r="L39" s="1">
        <v>0.98</v>
      </c>
      <c r="M39" s="1">
        <v>7.06</v>
      </c>
      <c r="N39" s="1">
        <v>6.54</v>
      </c>
      <c r="O39" s="1">
        <v>0</v>
      </c>
      <c r="P39" s="1">
        <v>0.19</v>
      </c>
      <c r="Q39" s="1">
        <v>0</v>
      </c>
      <c r="R39" s="1">
        <v>98.15</v>
      </c>
      <c r="S39">
        <f t="shared" ref="S39:S43" si="37">100-R39</f>
        <v>1.8499999999999943</v>
      </c>
    </row>
    <row r="40" spans="1:19" x14ac:dyDescent="0.2">
      <c r="A40" t="s">
        <v>133</v>
      </c>
      <c r="B40">
        <v>2</v>
      </c>
      <c r="C40">
        <v>1</v>
      </c>
      <c r="D40">
        <v>3</v>
      </c>
      <c r="E40" s="1" t="s">
        <v>88</v>
      </c>
      <c r="F40" s="1">
        <v>61.17</v>
      </c>
      <c r="G40" s="1">
        <v>0.81</v>
      </c>
      <c r="H40" s="1">
        <v>18.350000000000001</v>
      </c>
      <c r="I40" s="1">
        <v>2.77</v>
      </c>
      <c r="J40" s="1">
        <v>0.19</v>
      </c>
      <c r="K40" s="1">
        <v>0.47</v>
      </c>
      <c r="L40" s="1">
        <v>0.98</v>
      </c>
      <c r="M40" s="1">
        <v>7.01</v>
      </c>
      <c r="N40" s="1">
        <v>6.73</v>
      </c>
      <c r="O40" s="1">
        <v>0</v>
      </c>
      <c r="P40" s="1">
        <v>0.2</v>
      </c>
      <c r="Q40" s="1">
        <v>0.09</v>
      </c>
      <c r="R40" s="1">
        <v>98.77</v>
      </c>
      <c r="S40">
        <f t="shared" si="37"/>
        <v>1.230000000000004</v>
      </c>
    </row>
    <row r="41" spans="1:19" x14ac:dyDescent="0.2">
      <c r="A41" t="s">
        <v>133</v>
      </c>
      <c r="B41">
        <v>2</v>
      </c>
      <c r="C41">
        <v>1</v>
      </c>
      <c r="D41">
        <v>4</v>
      </c>
      <c r="E41" s="1" t="s">
        <v>89</v>
      </c>
      <c r="F41" s="1">
        <v>60.69</v>
      </c>
      <c r="G41" s="1">
        <v>0.8</v>
      </c>
      <c r="H41" s="1">
        <v>18.29</v>
      </c>
      <c r="I41" s="1">
        <v>2.68</v>
      </c>
      <c r="J41" s="1">
        <v>0.18</v>
      </c>
      <c r="K41" s="1">
        <v>0.42</v>
      </c>
      <c r="L41" s="1">
        <v>0.99</v>
      </c>
      <c r="M41" s="1">
        <v>6.96</v>
      </c>
      <c r="N41" s="1">
        <v>6.51</v>
      </c>
      <c r="O41" s="1">
        <v>0</v>
      </c>
      <c r="P41" s="1">
        <v>0.22</v>
      </c>
      <c r="Q41" s="1">
        <v>0</v>
      </c>
      <c r="R41" s="1">
        <v>97.75</v>
      </c>
      <c r="S41">
        <f t="shared" si="37"/>
        <v>2.25</v>
      </c>
    </row>
    <row r="42" spans="1:19" x14ac:dyDescent="0.2">
      <c r="A42" t="s">
        <v>133</v>
      </c>
      <c r="B42">
        <v>2</v>
      </c>
      <c r="C42">
        <v>1</v>
      </c>
      <c r="D42">
        <v>5</v>
      </c>
      <c r="E42" s="1" t="s">
        <v>94</v>
      </c>
      <c r="F42" s="1">
        <v>60.79</v>
      </c>
      <c r="G42" s="1">
        <v>0.74</v>
      </c>
      <c r="H42" s="1">
        <v>18.3</v>
      </c>
      <c r="I42" s="1">
        <v>2.57</v>
      </c>
      <c r="J42" s="1">
        <v>0.21</v>
      </c>
      <c r="K42" s="1">
        <v>0.4</v>
      </c>
      <c r="L42" s="1">
        <v>0.95</v>
      </c>
      <c r="M42" s="1">
        <v>7.07</v>
      </c>
      <c r="N42" s="1">
        <v>6.43</v>
      </c>
      <c r="O42" s="1">
        <v>0</v>
      </c>
      <c r="P42" s="1">
        <v>0.21</v>
      </c>
      <c r="Q42" s="1">
        <v>0</v>
      </c>
      <c r="R42" s="1">
        <v>97.67</v>
      </c>
      <c r="S42">
        <f t="shared" si="37"/>
        <v>2.3299999999999983</v>
      </c>
    </row>
    <row r="43" spans="1:19" x14ac:dyDescent="0.2">
      <c r="A43" t="s">
        <v>133</v>
      </c>
      <c r="B43">
        <v>2</v>
      </c>
      <c r="C43">
        <v>1</v>
      </c>
      <c r="D43">
        <v>6</v>
      </c>
      <c r="E43" s="1" t="s">
        <v>95</v>
      </c>
      <c r="F43" s="1">
        <v>61.09</v>
      </c>
      <c r="G43" s="1">
        <v>0.8</v>
      </c>
      <c r="H43" s="1">
        <v>18.45</v>
      </c>
      <c r="I43" s="1">
        <v>2.7</v>
      </c>
      <c r="J43" s="1">
        <v>0.17</v>
      </c>
      <c r="K43" s="1">
        <v>0.42</v>
      </c>
      <c r="L43" s="1">
        <v>1</v>
      </c>
      <c r="M43" s="1">
        <v>7.07</v>
      </c>
      <c r="N43" s="1">
        <v>6.55</v>
      </c>
      <c r="O43" s="1">
        <v>0</v>
      </c>
      <c r="P43" s="1">
        <v>0.22</v>
      </c>
      <c r="Q43" s="1">
        <v>0</v>
      </c>
      <c r="R43" s="1">
        <v>98.48</v>
      </c>
      <c r="S43">
        <f t="shared" si="37"/>
        <v>1.519999999999996</v>
      </c>
    </row>
    <row r="44" spans="1:19" x14ac:dyDescent="0.2">
      <c r="D44" s="3" t="s">
        <v>91</v>
      </c>
      <c r="E44" s="3" t="s">
        <v>59</v>
      </c>
      <c r="F44" s="3">
        <f t="shared" ref="F44:L44" si="38">AVERAGE(F38:F43)</f>
        <v>60.970000000000006</v>
      </c>
      <c r="G44" s="3">
        <f t="shared" si="38"/>
        <v>0.78166666666666673</v>
      </c>
      <c r="H44" s="3">
        <f t="shared" si="38"/>
        <v>18.344999999999999</v>
      </c>
      <c r="I44" s="3">
        <f t="shared" si="38"/>
        <v>2.688333333333333</v>
      </c>
      <c r="J44" s="3">
        <f t="shared" si="38"/>
        <v>0.18333333333333332</v>
      </c>
      <c r="K44" s="3">
        <f t="shared" si="38"/>
        <v>0.42499999999999999</v>
      </c>
      <c r="L44" s="3">
        <f t="shared" si="38"/>
        <v>0.97666666666666668</v>
      </c>
      <c r="M44" s="3">
        <f>AVERAGE(M38:M43)</f>
        <v>7.03</v>
      </c>
      <c r="N44" s="3">
        <f t="shared" ref="N44:Q44" si="39">AVERAGE(N38:N43)</f>
        <v>6.5783333333333331</v>
      </c>
      <c r="O44" s="3">
        <f t="shared" si="39"/>
        <v>0</v>
      </c>
      <c r="P44" s="3">
        <f t="shared" si="39"/>
        <v>0.19833333333333333</v>
      </c>
      <c r="Q44" s="3">
        <f t="shared" si="39"/>
        <v>1.4999999999999999E-2</v>
      </c>
      <c r="R44" s="3">
        <f t="shared" ref="R44:S44" si="40">AVERAGE(R38:R43)</f>
        <v>98.196666666666658</v>
      </c>
      <c r="S44" s="3">
        <f t="shared" si="40"/>
        <v>1.8033333333333321</v>
      </c>
    </row>
    <row r="45" spans="1:19" x14ac:dyDescent="0.2">
      <c r="D45" s="1" t="s">
        <v>92</v>
      </c>
      <c r="E45" s="1" t="s">
        <v>84</v>
      </c>
      <c r="F45" s="1">
        <f t="shared" ref="F45:L45" si="41">_xlfn.STDEV.P(F38:F43)</f>
        <v>0.17691806012954242</v>
      </c>
      <c r="G45" s="1">
        <f t="shared" si="41"/>
        <v>2.4776781245530868E-2</v>
      </c>
      <c r="H45" s="1">
        <f t="shared" si="41"/>
        <v>5.3150729063673033E-2</v>
      </c>
      <c r="I45" s="1">
        <f t="shared" si="41"/>
        <v>6.309164410249242E-2</v>
      </c>
      <c r="J45" s="1">
        <f t="shared" si="41"/>
        <v>1.5986105077709058E-2</v>
      </c>
      <c r="K45" s="1">
        <f t="shared" si="41"/>
        <v>2.4324199198877357E-2</v>
      </c>
      <c r="L45" s="1">
        <f t="shared" si="41"/>
        <v>1.6996731711975962E-2</v>
      </c>
      <c r="M45" s="1">
        <f>_xlfn.STDEV.P(M38:M43)</f>
        <v>4.0414518843273892E-2</v>
      </c>
      <c r="N45" s="1">
        <f t="shared" ref="N45:Q45" si="42">_xlfn.STDEV.P(N38:N43)</f>
        <v>0.10745800213209933</v>
      </c>
      <c r="O45" s="1">
        <f t="shared" si="42"/>
        <v>0</v>
      </c>
      <c r="P45" s="1">
        <f t="shared" si="42"/>
        <v>2.4094720491335014E-2</v>
      </c>
      <c r="Q45" s="1">
        <f t="shared" si="42"/>
        <v>3.3541019662496847E-2</v>
      </c>
      <c r="R45" s="1">
        <f t="shared" ref="R45:S45" si="43">_xlfn.STDEV.P(R38:R43)</f>
        <v>0.39045557436865308</v>
      </c>
      <c r="S45" s="1">
        <f t="shared" si="43"/>
        <v>0.39045557436865252</v>
      </c>
    </row>
    <row r="46" spans="1:19" x14ac:dyDescent="0.2">
      <c r="D46" s="1" t="s">
        <v>85</v>
      </c>
      <c r="E46" s="1" t="s">
        <v>84</v>
      </c>
      <c r="F46" s="18">
        <f t="shared" ref="F46:L46" si="44">F45/F44</f>
        <v>2.9017231446538034E-3</v>
      </c>
      <c r="G46" s="18">
        <f t="shared" si="44"/>
        <v>3.1697374727758035E-2</v>
      </c>
      <c r="H46" s="18">
        <f t="shared" si="44"/>
        <v>2.8972869481424385E-3</v>
      </c>
      <c r="I46" s="18">
        <f t="shared" si="44"/>
        <v>2.3468683485118075E-2</v>
      </c>
      <c r="J46" s="18">
        <f t="shared" si="44"/>
        <v>8.7196936787503967E-2</v>
      </c>
      <c r="K46" s="18">
        <f t="shared" si="44"/>
        <v>5.7233409879711428E-2</v>
      </c>
      <c r="L46" s="18">
        <f t="shared" si="44"/>
        <v>1.7402796974719414E-2</v>
      </c>
      <c r="M46" s="18">
        <f>M45/M44</f>
        <v>5.7488647003234548E-3</v>
      </c>
      <c r="N46" s="18">
        <f t="shared" ref="N46:Q46" si="45">N45/N44</f>
        <v>1.633514093723324E-2</v>
      </c>
      <c r="O46" s="18" t="e">
        <f t="shared" si="45"/>
        <v>#DIV/0!</v>
      </c>
      <c r="P46" s="18">
        <f t="shared" si="45"/>
        <v>0.12148598567059671</v>
      </c>
      <c r="Q46" s="18">
        <f t="shared" si="45"/>
        <v>2.2360679774997898</v>
      </c>
      <c r="R46" s="18">
        <f t="shared" ref="R46:S46" si="46">R45/R44</f>
        <v>3.9762609834208878E-3</v>
      </c>
      <c r="S46" s="18">
        <f t="shared" si="46"/>
        <v>0.2165188027922289</v>
      </c>
    </row>
    <row r="47" spans="1:19" x14ac:dyDescent="0.2">
      <c r="D47" s="19" t="s">
        <v>93</v>
      </c>
      <c r="E47" s="19" t="s">
        <v>88</v>
      </c>
      <c r="F47" s="20">
        <f t="shared" ref="F47:L47" si="47">AVERAGE(F38:F40)</f>
        <v>61.083333333333336</v>
      </c>
      <c r="G47" s="20">
        <f t="shared" si="47"/>
        <v>0.78333333333333333</v>
      </c>
      <c r="H47" s="20">
        <f t="shared" si="47"/>
        <v>18.343333333333334</v>
      </c>
      <c r="I47" s="20">
        <f t="shared" si="47"/>
        <v>2.7266666666666666</v>
      </c>
      <c r="J47" s="20">
        <f t="shared" si="47"/>
        <v>0.18000000000000002</v>
      </c>
      <c r="K47" s="20">
        <f t="shared" si="47"/>
        <v>0.4366666666666667</v>
      </c>
      <c r="L47" s="20">
        <f t="shared" si="47"/>
        <v>0.97333333333333327</v>
      </c>
      <c r="M47" s="20">
        <f>AVERAGE(M38:M40)</f>
        <v>7.0266666666666664</v>
      </c>
      <c r="N47" s="20">
        <f t="shared" ref="N47:Q47" si="48">AVERAGE(N38:N40)</f>
        <v>6.66</v>
      </c>
      <c r="O47" s="20">
        <f t="shared" si="48"/>
        <v>0</v>
      </c>
      <c r="P47" s="20">
        <f t="shared" si="48"/>
        <v>0.18000000000000002</v>
      </c>
      <c r="Q47" s="20">
        <f t="shared" si="48"/>
        <v>0.03</v>
      </c>
      <c r="R47" s="20">
        <f t="shared" ref="R47:S47" si="49">AVERAGE(R38:R40)</f>
        <v>98.426666666666662</v>
      </c>
      <c r="S47" s="20">
        <f t="shared" si="49"/>
        <v>1.573333333333333</v>
      </c>
    </row>
    <row r="48" spans="1:19" x14ac:dyDescent="0.2">
      <c r="D48" s="19" t="s">
        <v>92</v>
      </c>
      <c r="E48" s="19" t="s">
        <v>88</v>
      </c>
      <c r="F48" s="21">
        <f t="shared" ref="F48:L48" si="50">_xlfn.STDEV.P(F38:F40)</f>
        <v>8.9566858950295841E-2</v>
      </c>
      <c r="G48" s="21">
        <f t="shared" si="50"/>
        <v>2.0548046676563275E-2</v>
      </c>
      <c r="H48" s="21">
        <f t="shared" si="50"/>
        <v>1.699673171197582E-2</v>
      </c>
      <c r="I48" s="21">
        <f t="shared" si="50"/>
        <v>4.1899350299921839E-2</v>
      </c>
      <c r="J48" s="21">
        <f t="shared" si="50"/>
        <v>1.4142135623730951E-2</v>
      </c>
      <c r="K48" s="21">
        <f t="shared" si="50"/>
        <v>2.8674417556808735E-2</v>
      </c>
      <c r="L48" s="21">
        <f t="shared" si="50"/>
        <v>9.4280904158206419E-3</v>
      </c>
      <c r="M48" s="21">
        <f>_xlfn.STDEV.P(M38:M40)</f>
        <v>2.3570226039551501E-2</v>
      </c>
      <c r="N48" s="21">
        <f t="shared" ref="N48:Q48" si="51">_xlfn.STDEV.P(N38:N40)</f>
        <v>8.5244745683629566E-2</v>
      </c>
      <c r="O48" s="21">
        <f t="shared" si="51"/>
        <v>0</v>
      </c>
      <c r="P48" s="21">
        <f t="shared" si="51"/>
        <v>2.1602468994692821E-2</v>
      </c>
      <c r="Q48" s="21">
        <f t="shared" si="51"/>
        <v>4.2426406871192854E-2</v>
      </c>
      <c r="R48" s="21">
        <f t="shared" ref="R48:S48" si="52">_xlfn.STDEV.P(R38:R40)</f>
        <v>0.25746628689769646</v>
      </c>
      <c r="S48" s="21">
        <f t="shared" si="52"/>
        <v>0.25746628689769613</v>
      </c>
    </row>
    <row r="49" spans="1:19" x14ac:dyDescent="0.2">
      <c r="D49" s="19" t="s">
        <v>85</v>
      </c>
      <c r="E49" s="19" t="s">
        <v>88</v>
      </c>
      <c r="F49" s="22">
        <f t="shared" ref="F49:L49" si="53">F48/F47</f>
        <v>1.4663060128288542E-3</v>
      </c>
      <c r="G49" s="22">
        <f t="shared" si="53"/>
        <v>2.6231548948804181E-2</v>
      </c>
      <c r="H49" s="22">
        <f t="shared" si="53"/>
        <v>9.2658904481060251E-4</v>
      </c>
      <c r="I49" s="22">
        <f t="shared" si="53"/>
        <v>1.5366509889946886E-2</v>
      </c>
      <c r="J49" s="22">
        <f t="shared" si="53"/>
        <v>7.8567420131838608E-2</v>
      </c>
      <c r="K49" s="22">
        <f t="shared" si="53"/>
        <v>6.5666605091928398E-2</v>
      </c>
      <c r="L49" s="22">
        <f t="shared" si="53"/>
        <v>9.6863942628294276E-3</v>
      </c>
      <c r="M49" s="22">
        <f>M48/M47</f>
        <v>3.3543964951923389E-3</v>
      </c>
      <c r="N49" s="22">
        <f t="shared" ref="N49:Q49" si="54">N48/N47</f>
        <v>1.2799511363908342E-2</v>
      </c>
      <c r="O49" s="22" t="e">
        <f t="shared" si="54"/>
        <v>#DIV/0!</v>
      </c>
      <c r="P49" s="22">
        <f t="shared" si="54"/>
        <v>0.12001371663718233</v>
      </c>
      <c r="Q49" s="22">
        <f t="shared" si="54"/>
        <v>1.4142135623730951</v>
      </c>
      <c r="R49" s="22">
        <f t="shared" ref="R49:S49" si="55">R48/R47</f>
        <v>2.6158184119923103E-3</v>
      </c>
      <c r="S49" s="22">
        <f t="shared" si="55"/>
        <v>0.16364382641802724</v>
      </c>
    </row>
    <row r="50" spans="1:19" x14ac:dyDescent="0.2"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9" x14ac:dyDescent="0.2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9" x14ac:dyDescent="0.2">
      <c r="A52" s="32" t="s">
        <v>133</v>
      </c>
      <c r="B52" s="32">
        <v>3</v>
      </c>
      <c r="C52" s="32">
        <v>2</v>
      </c>
      <c r="D52">
        <v>1</v>
      </c>
      <c r="E52" s="1" t="s">
        <v>88</v>
      </c>
      <c r="F52" s="1">
        <v>60.53</v>
      </c>
      <c r="G52" s="1">
        <v>0.79</v>
      </c>
      <c r="H52" s="1">
        <v>18.079999999999998</v>
      </c>
      <c r="I52" s="1">
        <v>2.64</v>
      </c>
      <c r="J52" s="1">
        <v>0.15</v>
      </c>
      <c r="K52" s="1">
        <v>0.37</v>
      </c>
      <c r="L52" s="1">
        <v>0.92</v>
      </c>
      <c r="M52" s="1">
        <v>6.9</v>
      </c>
      <c r="N52" s="1">
        <v>6.77</v>
      </c>
      <c r="O52" s="1">
        <v>0</v>
      </c>
      <c r="P52" s="1">
        <v>0.13</v>
      </c>
      <c r="Q52" s="1">
        <v>0</v>
      </c>
      <c r="R52" s="1">
        <v>97.27</v>
      </c>
      <c r="S52">
        <f t="shared" ref="S52:S103" si="56">100-R52</f>
        <v>2.730000000000004</v>
      </c>
    </row>
    <row r="53" spans="1:19" x14ac:dyDescent="0.2">
      <c r="A53" t="s">
        <v>133</v>
      </c>
      <c r="B53">
        <v>3</v>
      </c>
      <c r="C53">
        <v>2</v>
      </c>
      <c r="D53">
        <v>2</v>
      </c>
      <c r="E53" s="1" t="s">
        <v>96</v>
      </c>
      <c r="F53" s="1">
        <v>60.69</v>
      </c>
      <c r="G53" s="1">
        <v>0.76</v>
      </c>
      <c r="H53" s="1">
        <v>18.09</v>
      </c>
      <c r="I53" s="1">
        <v>2.67</v>
      </c>
      <c r="J53" s="1">
        <v>0.17</v>
      </c>
      <c r="K53" s="1">
        <v>0.38</v>
      </c>
      <c r="L53" s="1">
        <v>0.89</v>
      </c>
      <c r="M53" s="1">
        <v>7</v>
      </c>
      <c r="N53" s="1">
        <v>6.65</v>
      </c>
      <c r="O53" s="1">
        <v>0</v>
      </c>
      <c r="P53" s="1">
        <v>0.18</v>
      </c>
      <c r="Q53" s="1">
        <v>0</v>
      </c>
      <c r="R53" s="1">
        <v>97.48</v>
      </c>
      <c r="S53">
        <f t="shared" si="56"/>
        <v>2.519999999999996</v>
      </c>
    </row>
    <row r="54" spans="1:19" x14ac:dyDescent="0.2">
      <c r="A54" t="s">
        <v>133</v>
      </c>
      <c r="B54">
        <v>3</v>
      </c>
      <c r="C54">
        <v>2</v>
      </c>
      <c r="D54">
        <v>3</v>
      </c>
      <c r="E54" s="1" t="s">
        <v>89</v>
      </c>
      <c r="F54" s="1">
        <v>60.83</v>
      </c>
      <c r="G54" s="1">
        <v>0.72</v>
      </c>
      <c r="H54" s="1">
        <v>18.23</v>
      </c>
      <c r="I54" s="1">
        <v>2.63</v>
      </c>
      <c r="J54" s="1">
        <v>0.18</v>
      </c>
      <c r="K54" s="1">
        <v>0.38</v>
      </c>
      <c r="L54" s="1">
        <v>0.94</v>
      </c>
      <c r="M54" s="1">
        <v>7.08</v>
      </c>
      <c r="N54" s="1">
        <v>6.66</v>
      </c>
      <c r="O54" s="1">
        <v>0</v>
      </c>
      <c r="P54" s="1">
        <v>0.23</v>
      </c>
      <c r="Q54" s="1">
        <v>0</v>
      </c>
      <c r="R54" s="1">
        <v>97.89</v>
      </c>
      <c r="S54">
        <f t="shared" si="56"/>
        <v>2.1099999999999994</v>
      </c>
    </row>
    <row r="55" spans="1:19" x14ac:dyDescent="0.2">
      <c r="A55" t="s">
        <v>133</v>
      </c>
      <c r="B55">
        <v>3</v>
      </c>
      <c r="C55">
        <v>2</v>
      </c>
      <c r="D55">
        <v>4</v>
      </c>
      <c r="E55" s="1" t="s">
        <v>94</v>
      </c>
      <c r="F55" s="1">
        <v>60.8</v>
      </c>
      <c r="G55" s="1">
        <v>0.75</v>
      </c>
      <c r="H55" s="1">
        <v>18.21</v>
      </c>
      <c r="I55" s="1">
        <v>2.63</v>
      </c>
      <c r="J55" s="1">
        <v>0.21</v>
      </c>
      <c r="K55" s="1">
        <v>0.37</v>
      </c>
      <c r="L55" s="1">
        <v>0.9</v>
      </c>
      <c r="M55" s="1">
        <v>7.04</v>
      </c>
      <c r="N55" s="1">
        <v>6.7</v>
      </c>
      <c r="O55" s="1">
        <v>0</v>
      </c>
      <c r="P55" s="1">
        <v>0.2</v>
      </c>
      <c r="Q55" s="1">
        <v>0</v>
      </c>
      <c r="R55" s="1">
        <v>97.79</v>
      </c>
      <c r="S55">
        <f t="shared" si="56"/>
        <v>2.2099999999999937</v>
      </c>
    </row>
    <row r="56" spans="1:19" x14ac:dyDescent="0.2">
      <c r="A56" t="s">
        <v>133</v>
      </c>
      <c r="B56">
        <v>3</v>
      </c>
      <c r="C56">
        <v>2</v>
      </c>
      <c r="D56">
        <v>5</v>
      </c>
      <c r="E56" s="1" t="s">
        <v>90</v>
      </c>
      <c r="F56" s="1">
        <v>61.27</v>
      </c>
      <c r="G56" s="1">
        <v>0.75</v>
      </c>
      <c r="H56" s="1">
        <v>18.399999999999999</v>
      </c>
      <c r="I56" s="1">
        <v>2.65</v>
      </c>
      <c r="J56" s="1">
        <v>0.18</v>
      </c>
      <c r="K56" s="1">
        <v>0.36</v>
      </c>
      <c r="L56" s="1">
        <v>0.95</v>
      </c>
      <c r="M56" s="1">
        <v>7.04</v>
      </c>
      <c r="N56" s="1">
        <v>6.69</v>
      </c>
      <c r="O56" s="1">
        <v>0</v>
      </c>
      <c r="P56" s="1">
        <v>0.19</v>
      </c>
      <c r="Q56" s="1">
        <v>0</v>
      </c>
      <c r="R56" s="1">
        <v>98.47</v>
      </c>
      <c r="S56">
        <f t="shared" si="56"/>
        <v>1.5300000000000011</v>
      </c>
    </row>
    <row r="57" spans="1:19" x14ac:dyDescent="0.2">
      <c r="D57" s="3" t="s">
        <v>91</v>
      </c>
      <c r="E57" s="3" t="s">
        <v>59</v>
      </c>
      <c r="F57" s="3">
        <f t="shared" ref="F57:L57" si="57">AVERAGE(F52:F56)</f>
        <v>60.823999999999998</v>
      </c>
      <c r="G57" s="3">
        <f t="shared" si="57"/>
        <v>0.754</v>
      </c>
      <c r="H57" s="3">
        <f t="shared" si="57"/>
        <v>18.202000000000005</v>
      </c>
      <c r="I57" s="3">
        <f t="shared" si="57"/>
        <v>2.6440000000000001</v>
      </c>
      <c r="J57" s="3">
        <f t="shared" si="57"/>
        <v>0.17799999999999999</v>
      </c>
      <c r="K57" s="3">
        <f t="shared" si="57"/>
        <v>0.372</v>
      </c>
      <c r="L57" s="3">
        <f t="shared" si="57"/>
        <v>0.91999999999999993</v>
      </c>
      <c r="M57" s="3">
        <f>AVERAGE(M52:M56)</f>
        <v>7.0120000000000005</v>
      </c>
      <c r="N57" s="3">
        <f t="shared" ref="N57:Q57" si="58">AVERAGE(N52:N56)</f>
        <v>6.694</v>
      </c>
      <c r="O57" s="3">
        <f t="shared" si="58"/>
        <v>0</v>
      </c>
      <c r="P57" s="3">
        <f t="shared" si="58"/>
        <v>0.186</v>
      </c>
      <c r="Q57" s="3">
        <f t="shared" si="58"/>
        <v>0</v>
      </c>
      <c r="R57" s="3">
        <f t="shared" ref="R57:S57" si="59">AVERAGE(R52:R56)</f>
        <v>97.78</v>
      </c>
      <c r="S57" s="3">
        <f t="shared" si="59"/>
        <v>2.2199999999999989</v>
      </c>
    </row>
    <row r="58" spans="1:19" x14ac:dyDescent="0.2">
      <c r="D58" s="1" t="s">
        <v>92</v>
      </c>
      <c r="E58" s="1" t="s">
        <v>84</v>
      </c>
      <c r="F58" s="1">
        <f t="shared" ref="F58:L58" si="60">_xlfn.STDEV.P(F52:F56)</f>
        <v>0.24654411369976079</v>
      </c>
      <c r="G58" s="1">
        <f t="shared" si="60"/>
        <v>2.2449944320643664E-2</v>
      </c>
      <c r="H58" s="1">
        <f t="shared" si="60"/>
        <v>0.11617228585166078</v>
      </c>
      <c r="I58" s="1">
        <f t="shared" si="60"/>
        <v>1.4966629547095767E-2</v>
      </c>
      <c r="J58" s="1">
        <f t="shared" si="60"/>
        <v>1.9390719429665509E-2</v>
      </c>
      <c r="K58" s="1">
        <f t="shared" si="60"/>
        <v>7.4833147735478894E-3</v>
      </c>
      <c r="L58" s="1">
        <f t="shared" si="60"/>
        <v>2.280350850198273E-2</v>
      </c>
      <c r="M58" s="1">
        <f>_xlfn.STDEV.P(M52:M56)</f>
        <v>6.1449165982948757E-2</v>
      </c>
      <c r="N58" s="1">
        <f t="shared" ref="N58:Q58" si="61">_xlfn.STDEV.P(N52:N56)</f>
        <v>4.2237424163885498E-2</v>
      </c>
      <c r="O58" s="1">
        <f t="shared" si="61"/>
        <v>0</v>
      </c>
      <c r="P58" s="1">
        <f t="shared" si="61"/>
        <v>3.2619012860600219E-2</v>
      </c>
      <c r="Q58" s="1">
        <f t="shared" si="61"/>
        <v>0</v>
      </c>
      <c r="R58" s="1">
        <f t="shared" ref="R58:S58" si="62">_xlfn.STDEV.P(R52:R56)</f>
        <v>0.40948748454623135</v>
      </c>
      <c r="S58" s="1">
        <f t="shared" si="62"/>
        <v>0.40948748454623163</v>
      </c>
    </row>
    <row r="59" spans="1:19" x14ac:dyDescent="0.2">
      <c r="D59" s="1" t="s">
        <v>85</v>
      </c>
      <c r="E59" s="1" t="s">
        <v>84</v>
      </c>
      <c r="F59" s="18">
        <f t="shared" ref="F59:L59" si="63">F58/F57</f>
        <v>4.0534018430185585E-3</v>
      </c>
      <c r="G59" s="18">
        <f t="shared" si="63"/>
        <v>2.9774461963718388E-2</v>
      </c>
      <c r="H59" s="18">
        <f t="shared" si="63"/>
        <v>6.3823912675343777E-3</v>
      </c>
      <c r="I59" s="18">
        <f t="shared" si="63"/>
        <v>5.6606011902782779E-3</v>
      </c>
      <c r="J59" s="18">
        <f t="shared" si="63"/>
        <v>0.1089366260093568</v>
      </c>
      <c r="K59" s="18">
        <f t="shared" si="63"/>
        <v>2.0116437563300778E-2</v>
      </c>
      <c r="L59" s="18">
        <f t="shared" si="63"/>
        <v>2.478642228476384E-2</v>
      </c>
      <c r="M59" s="18">
        <f>M58/M57</f>
        <v>8.7634292616869305E-3</v>
      </c>
      <c r="N59" s="18">
        <f t="shared" ref="N59:Q59" si="64">N58/N57</f>
        <v>6.3097436755132205E-3</v>
      </c>
      <c r="O59" s="18" t="e">
        <f t="shared" si="64"/>
        <v>#DIV/0!</v>
      </c>
      <c r="P59" s="18">
        <f t="shared" si="64"/>
        <v>0.1753710368849474</v>
      </c>
      <c r="Q59" s="18" t="e">
        <f t="shared" si="64"/>
        <v>#DIV/0!</v>
      </c>
      <c r="R59" s="18">
        <f t="shared" ref="R59:S59" si="65">R58/R57</f>
        <v>4.1878450045636263E-3</v>
      </c>
      <c r="S59" s="18">
        <f t="shared" si="65"/>
        <v>0.18445382186767201</v>
      </c>
    </row>
    <row r="60" spans="1:19" x14ac:dyDescent="0.2">
      <c r="D60" s="19" t="s">
        <v>93</v>
      </c>
      <c r="E60" s="19" t="s">
        <v>88</v>
      </c>
      <c r="F60" s="20">
        <f t="shared" ref="F60:L60" si="66">AVERAGE(F52:F53)</f>
        <v>60.61</v>
      </c>
      <c r="G60" s="20">
        <f t="shared" si="66"/>
        <v>0.77500000000000002</v>
      </c>
      <c r="H60" s="20">
        <f t="shared" si="66"/>
        <v>18.085000000000001</v>
      </c>
      <c r="I60" s="20">
        <f t="shared" si="66"/>
        <v>2.6550000000000002</v>
      </c>
      <c r="J60" s="20">
        <f t="shared" si="66"/>
        <v>0.16</v>
      </c>
      <c r="K60" s="20">
        <f t="shared" si="66"/>
        <v>0.375</v>
      </c>
      <c r="L60" s="20">
        <f t="shared" si="66"/>
        <v>0.90500000000000003</v>
      </c>
      <c r="M60" s="20">
        <f>AVERAGE(M52:M53)</f>
        <v>6.95</v>
      </c>
      <c r="N60" s="20">
        <f t="shared" ref="N60:Q60" si="67">AVERAGE(N52:N53)</f>
        <v>6.71</v>
      </c>
      <c r="O60" s="20">
        <f t="shared" si="67"/>
        <v>0</v>
      </c>
      <c r="P60" s="20">
        <f t="shared" si="67"/>
        <v>0.155</v>
      </c>
      <c r="Q60" s="20">
        <f t="shared" si="67"/>
        <v>0</v>
      </c>
      <c r="R60" s="20">
        <f t="shared" ref="R60:S60" si="68">AVERAGE(R52:R53)</f>
        <v>97.375</v>
      </c>
      <c r="S60" s="20">
        <f t="shared" si="68"/>
        <v>2.625</v>
      </c>
    </row>
    <row r="61" spans="1:19" x14ac:dyDescent="0.2">
      <c r="D61" s="19" t="s">
        <v>92</v>
      </c>
      <c r="E61" s="19" t="s">
        <v>88</v>
      </c>
      <c r="F61" s="21">
        <f t="shared" ref="F61:L61" si="69">_xlfn.STDEV.P(F52:F53)</f>
        <v>7.9999999999998295E-2</v>
      </c>
      <c r="G61" s="21">
        <f t="shared" si="69"/>
        <v>1.5000000000000013E-2</v>
      </c>
      <c r="H61" s="21">
        <f t="shared" si="69"/>
        <v>5.0000000000007816E-3</v>
      </c>
      <c r="I61" s="21">
        <f t="shared" si="69"/>
        <v>1.4999999999999902E-2</v>
      </c>
      <c r="J61" s="21">
        <f t="shared" si="69"/>
        <v>1.0000000000000009E-2</v>
      </c>
      <c r="K61" s="21">
        <f t="shared" si="69"/>
        <v>5.0000000000000044E-3</v>
      </c>
      <c r="L61" s="21">
        <f t="shared" si="69"/>
        <v>1.5000000000000013E-2</v>
      </c>
      <c r="M61" s="21">
        <f>_xlfn.STDEV.P(M52:M53)</f>
        <v>4.9999999999999822E-2</v>
      </c>
      <c r="N61" s="21">
        <f t="shared" ref="N61:Q61" si="70">_xlfn.STDEV.P(N52:N53)</f>
        <v>5.9999999999999609E-2</v>
      </c>
      <c r="O61" s="21">
        <f t="shared" si="70"/>
        <v>0</v>
      </c>
      <c r="P61" s="21">
        <f t="shared" si="70"/>
        <v>2.4999999999999942E-2</v>
      </c>
      <c r="Q61" s="21">
        <f t="shared" si="70"/>
        <v>0</v>
      </c>
      <c r="R61" s="21">
        <f t="shared" ref="R61:S61" si="71">_xlfn.STDEV.P(R52:R53)</f>
        <v>0.10500000000000398</v>
      </c>
      <c r="S61" s="21">
        <f t="shared" si="71"/>
        <v>0.10500000000000398</v>
      </c>
    </row>
    <row r="62" spans="1:19" x14ac:dyDescent="0.2">
      <c r="D62" s="19" t="s">
        <v>85</v>
      </c>
      <c r="E62" s="19" t="s">
        <v>88</v>
      </c>
      <c r="F62" s="22">
        <f t="shared" ref="F62:L62" si="72">F61/F60</f>
        <v>1.3199142055766095E-3</v>
      </c>
      <c r="G62" s="22">
        <f t="shared" si="72"/>
        <v>1.9354838709677438E-2</v>
      </c>
      <c r="H62" s="22">
        <f t="shared" si="72"/>
        <v>2.764722145424817E-4</v>
      </c>
      <c r="I62" s="22">
        <f t="shared" si="72"/>
        <v>5.6497175141242565E-3</v>
      </c>
      <c r="J62" s="22">
        <f t="shared" si="72"/>
        <v>6.2500000000000056E-2</v>
      </c>
      <c r="K62" s="22">
        <f t="shared" si="72"/>
        <v>1.3333333333333345E-2</v>
      </c>
      <c r="L62" s="22">
        <f t="shared" si="72"/>
        <v>1.6574585635359129E-2</v>
      </c>
      <c r="M62" s="22">
        <f>M61/M60</f>
        <v>7.1942446043165211E-3</v>
      </c>
      <c r="N62" s="22">
        <f t="shared" ref="N62:Q62" si="73">N61/N60</f>
        <v>8.9418777943367517E-3</v>
      </c>
      <c r="O62" s="22" t="e">
        <f t="shared" si="73"/>
        <v>#DIV/0!</v>
      </c>
      <c r="P62" s="22">
        <f t="shared" si="73"/>
        <v>0.1612903225806448</v>
      </c>
      <c r="Q62" s="22" t="e">
        <f t="shared" si="73"/>
        <v>#DIV/0!</v>
      </c>
      <c r="R62" s="22">
        <f t="shared" ref="R62:S62" si="74">R61/R60</f>
        <v>1.0783055198973451E-3</v>
      </c>
      <c r="S62" s="22">
        <f t="shared" si="74"/>
        <v>4.0000000000001514E-2</v>
      </c>
    </row>
    <row r="63" spans="1:19" x14ac:dyDescent="0.2"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9" x14ac:dyDescent="0.2">
      <c r="A64" s="32" t="s">
        <v>133</v>
      </c>
      <c r="B64" s="32">
        <v>4</v>
      </c>
      <c r="C64" s="32">
        <v>1</v>
      </c>
      <c r="D64">
        <v>1</v>
      </c>
      <c r="E64" s="1" t="s">
        <v>88</v>
      </c>
      <c r="F64" s="1">
        <v>60.45</v>
      </c>
      <c r="G64" s="1">
        <v>0.75</v>
      </c>
      <c r="H64" s="1">
        <v>18.41</v>
      </c>
      <c r="I64" s="1">
        <v>2.62</v>
      </c>
      <c r="J64" s="1">
        <v>0.25</v>
      </c>
      <c r="K64" s="1">
        <v>0.37</v>
      </c>
      <c r="L64" s="1">
        <v>0.95</v>
      </c>
      <c r="M64" s="1">
        <v>6.51</v>
      </c>
      <c r="N64" s="1">
        <v>6.84</v>
      </c>
      <c r="O64" s="1">
        <v>0</v>
      </c>
      <c r="P64" s="1">
        <v>0.2</v>
      </c>
      <c r="Q64" s="1">
        <v>0</v>
      </c>
      <c r="R64" s="1">
        <v>97.36</v>
      </c>
      <c r="S64">
        <f t="shared" si="56"/>
        <v>2.6400000000000006</v>
      </c>
    </row>
    <row r="65" spans="1:19" x14ac:dyDescent="0.2">
      <c r="A65" t="s">
        <v>133</v>
      </c>
      <c r="B65">
        <v>4</v>
      </c>
      <c r="C65">
        <v>1</v>
      </c>
      <c r="D65">
        <v>2</v>
      </c>
      <c r="E65" s="1" t="s">
        <v>88</v>
      </c>
      <c r="F65" s="1">
        <v>60.67</v>
      </c>
      <c r="G65" s="1">
        <v>0.76</v>
      </c>
      <c r="H65" s="1">
        <v>18.48</v>
      </c>
      <c r="I65" s="1">
        <v>2.65</v>
      </c>
      <c r="J65" s="1">
        <v>0.21</v>
      </c>
      <c r="K65" s="1">
        <v>0.38</v>
      </c>
      <c r="L65" s="1">
        <v>0.94</v>
      </c>
      <c r="M65" s="1">
        <v>6.45</v>
      </c>
      <c r="N65" s="1">
        <v>6.72</v>
      </c>
      <c r="O65" s="1">
        <v>0</v>
      </c>
      <c r="P65" s="1">
        <v>0.13</v>
      </c>
      <c r="Q65" s="1">
        <v>0</v>
      </c>
      <c r="R65" s="1">
        <v>97.41</v>
      </c>
      <c r="S65">
        <f t="shared" si="56"/>
        <v>2.5900000000000034</v>
      </c>
    </row>
    <row r="66" spans="1:19" x14ac:dyDescent="0.2">
      <c r="A66" t="s">
        <v>133</v>
      </c>
      <c r="B66">
        <v>4</v>
      </c>
      <c r="C66">
        <v>1</v>
      </c>
      <c r="D66">
        <v>3</v>
      </c>
      <c r="E66" s="1" t="s">
        <v>88</v>
      </c>
      <c r="F66" s="1">
        <v>60.85</v>
      </c>
      <c r="G66" s="1">
        <v>0.75</v>
      </c>
      <c r="H66" s="1">
        <v>18.5</v>
      </c>
      <c r="I66" s="1">
        <v>2.69</v>
      </c>
      <c r="J66" s="1">
        <v>0.25</v>
      </c>
      <c r="K66" s="1">
        <v>0.42</v>
      </c>
      <c r="L66" s="1">
        <v>0.96</v>
      </c>
      <c r="M66" s="1">
        <v>6.5</v>
      </c>
      <c r="N66" s="1">
        <v>6.61</v>
      </c>
      <c r="O66" s="1">
        <v>0</v>
      </c>
      <c r="P66" s="1">
        <v>0.2</v>
      </c>
      <c r="Q66" s="1">
        <v>0</v>
      </c>
      <c r="R66" s="1">
        <v>97.73</v>
      </c>
      <c r="S66">
        <f t="shared" si="56"/>
        <v>2.269999999999996</v>
      </c>
    </row>
    <row r="67" spans="1:19" x14ac:dyDescent="0.2">
      <c r="A67" t="s">
        <v>133</v>
      </c>
      <c r="B67">
        <v>4</v>
      </c>
      <c r="C67">
        <v>1</v>
      </c>
      <c r="D67">
        <v>4</v>
      </c>
      <c r="E67" s="1" t="s">
        <v>89</v>
      </c>
      <c r="F67" s="1">
        <v>60.91</v>
      </c>
      <c r="G67" s="1">
        <v>0.76</v>
      </c>
      <c r="H67" s="1">
        <v>18.690000000000001</v>
      </c>
      <c r="I67" s="1">
        <v>2.59</v>
      </c>
      <c r="J67" s="1">
        <v>0.19</v>
      </c>
      <c r="K67" s="1">
        <v>0.44</v>
      </c>
      <c r="L67" s="1">
        <v>0.93</v>
      </c>
      <c r="M67" s="1">
        <v>6.97</v>
      </c>
      <c r="N67" s="1">
        <v>6.54</v>
      </c>
      <c r="O67" s="1">
        <v>0</v>
      </c>
      <c r="P67" s="1">
        <v>0.22</v>
      </c>
      <c r="Q67" s="1">
        <v>0</v>
      </c>
      <c r="R67" s="1">
        <v>98.23</v>
      </c>
      <c r="S67">
        <f t="shared" si="56"/>
        <v>1.769999999999996</v>
      </c>
    </row>
    <row r="68" spans="1:19" x14ac:dyDescent="0.2">
      <c r="A68" t="s">
        <v>133</v>
      </c>
      <c r="B68">
        <v>4</v>
      </c>
      <c r="C68">
        <v>1</v>
      </c>
      <c r="D68">
        <v>5</v>
      </c>
      <c r="E68" s="1" t="s">
        <v>89</v>
      </c>
      <c r="F68" s="1">
        <v>61.06</v>
      </c>
      <c r="G68" s="1">
        <v>0.75</v>
      </c>
      <c r="H68" s="1">
        <v>18.61</v>
      </c>
      <c r="I68" s="1">
        <v>2.61</v>
      </c>
      <c r="J68" s="1">
        <v>0.22</v>
      </c>
      <c r="K68" s="1">
        <v>0.37</v>
      </c>
      <c r="L68" s="1">
        <v>0.94</v>
      </c>
      <c r="M68" s="1">
        <v>7.01</v>
      </c>
      <c r="N68" s="1">
        <v>6.52</v>
      </c>
      <c r="O68" s="1">
        <v>0</v>
      </c>
      <c r="P68" s="1">
        <v>0.18</v>
      </c>
      <c r="Q68" s="1">
        <v>0.09</v>
      </c>
      <c r="R68" s="1">
        <v>98.35</v>
      </c>
      <c r="S68">
        <f t="shared" si="56"/>
        <v>1.6500000000000057</v>
      </c>
    </row>
    <row r="69" spans="1:19" x14ac:dyDescent="0.2">
      <c r="A69" t="s">
        <v>133</v>
      </c>
      <c r="B69">
        <v>4</v>
      </c>
      <c r="C69">
        <v>1</v>
      </c>
      <c r="D69">
        <v>6</v>
      </c>
      <c r="E69" s="1" t="s">
        <v>94</v>
      </c>
      <c r="F69" s="1">
        <v>61.24</v>
      </c>
      <c r="G69" s="1">
        <v>0.79</v>
      </c>
      <c r="H69" s="1">
        <v>18.77</v>
      </c>
      <c r="I69" s="1">
        <v>2.68</v>
      </c>
      <c r="J69" s="1">
        <v>0.16</v>
      </c>
      <c r="K69" s="1">
        <v>0.39</v>
      </c>
      <c r="L69" s="1">
        <v>0.96</v>
      </c>
      <c r="M69" s="1">
        <v>7.11</v>
      </c>
      <c r="N69" s="1">
        <v>6.5</v>
      </c>
      <c r="O69" s="1">
        <v>0</v>
      </c>
      <c r="P69" s="1">
        <v>0.24</v>
      </c>
      <c r="Q69" s="1">
        <v>0</v>
      </c>
      <c r="R69" s="1">
        <v>98.84</v>
      </c>
      <c r="S69">
        <f t="shared" si="56"/>
        <v>1.1599999999999966</v>
      </c>
    </row>
    <row r="70" spans="1:19" x14ac:dyDescent="0.2">
      <c r="A70" t="s">
        <v>133</v>
      </c>
      <c r="B70">
        <v>4</v>
      </c>
      <c r="C70">
        <v>1</v>
      </c>
      <c r="D70">
        <v>7</v>
      </c>
      <c r="E70" s="1" t="s">
        <v>94</v>
      </c>
      <c r="F70" s="1">
        <v>61.46</v>
      </c>
      <c r="G70" s="1">
        <v>0.73</v>
      </c>
      <c r="H70" s="1">
        <v>18.829999999999998</v>
      </c>
      <c r="I70" s="1">
        <v>2.64</v>
      </c>
      <c r="J70" s="1">
        <v>0.2</v>
      </c>
      <c r="K70" s="1">
        <v>0.41</v>
      </c>
      <c r="L70" s="1">
        <v>0.95</v>
      </c>
      <c r="M70" s="1">
        <v>7.11</v>
      </c>
      <c r="N70" s="1">
        <v>6.47</v>
      </c>
      <c r="O70" s="1">
        <v>0</v>
      </c>
      <c r="P70" s="1">
        <v>0.18</v>
      </c>
      <c r="Q70" s="1">
        <v>0.1</v>
      </c>
      <c r="R70" s="1">
        <v>99.09</v>
      </c>
      <c r="S70">
        <f t="shared" si="56"/>
        <v>0.90999999999999659</v>
      </c>
    </row>
    <row r="71" spans="1:19" x14ac:dyDescent="0.2">
      <c r="A71" t="s">
        <v>133</v>
      </c>
      <c r="B71">
        <v>4</v>
      </c>
      <c r="C71">
        <v>1</v>
      </c>
      <c r="D71">
        <v>8</v>
      </c>
      <c r="E71" s="1" t="s">
        <v>90</v>
      </c>
      <c r="F71" s="1">
        <v>61.98</v>
      </c>
      <c r="G71" s="1">
        <v>0.77</v>
      </c>
      <c r="H71" s="1">
        <v>19.010000000000002</v>
      </c>
      <c r="I71" s="1">
        <v>2.79</v>
      </c>
      <c r="J71" s="1">
        <v>0.19</v>
      </c>
      <c r="K71" s="1">
        <v>0.41</v>
      </c>
      <c r="L71" s="1">
        <v>0.97</v>
      </c>
      <c r="M71" s="1">
        <v>7.38</v>
      </c>
      <c r="N71" s="1">
        <v>6.61</v>
      </c>
      <c r="O71" s="1">
        <v>0</v>
      </c>
      <c r="P71" s="1">
        <v>0.19</v>
      </c>
      <c r="Q71" s="1">
        <v>0</v>
      </c>
      <c r="R71" s="1">
        <v>100.3</v>
      </c>
      <c r="S71">
        <f t="shared" si="56"/>
        <v>-0.29999999999999716</v>
      </c>
    </row>
    <row r="72" spans="1:19" x14ac:dyDescent="0.2">
      <c r="D72" s="3" t="s">
        <v>91</v>
      </c>
      <c r="E72" s="3" t="s">
        <v>59</v>
      </c>
      <c r="F72" s="3">
        <f t="shared" ref="F72:L72" si="75">AVERAGE(F64:F71)</f>
        <v>61.077500000000001</v>
      </c>
      <c r="G72" s="3">
        <f t="shared" si="75"/>
        <v>0.75749999999999984</v>
      </c>
      <c r="H72" s="3">
        <f t="shared" si="75"/>
        <v>18.662499999999998</v>
      </c>
      <c r="I72" s="3">
        <f t="shared" si="75"/>
        <v>2.6587499999999995</v>
      </c>
      <c r="J72" s="3">
        <f t="shared" si="75"/>
        <v>0.20874999999999996</v>
      </c>
      <c r="K72" s="3">
        <f t="shared" si="75"/>
        <v>0.39875000000000005</v>
      </c>
      <c r="L72" s="3">
        <f t="shared" si="75"/>
        <v>0.95</v>
      </c>
      <c r="M72" s="3">
        <f>AVERAGE(M64:M71)</f>
        <v>6.88</v>
      </c>
      <c r="N72" s="3">
        <f t="shared" ref="N72:Q72" si="76">AVERAGE(N64:N71)</f>
        <v>6.6012499999999994</v>
      </c>
      <c r="O72" s="3">
        <f t="shared" si="76"/>
        <v>0</v>
      </c>
      <c r="P72" s="3">
        <f t="shared" si="76"/>
        <v>0.19249999999999998</v>
      </c>
      <c r="Q72" s="3">
        <f t="shared" si="76"/>
        <v>2.375E-2</v>
      </c>
      <c r="R72" s="3">
        <f t="shared" ref="R72:S72" si="77">AVERAGE(R64:R71)</f>
        <v>98.413750000000007</v>
      </c>
      <c r="S72" s="3">
        <f t="shared" si="77"/>
        <v>1.5862499999999997</v>
      </c>
    </row>
    <row r="73" spans="1:19" x14ac:dyDescent="0.2">
      <c r="D73" s="1" t="s">
        <v>92</v>
      </c>
      <c r="E73" s="1" t="s">
        <v>84</v>
      </c>
      <c r="F73" s="1">
        <f t="shared" ref="F73:L73" si="78">_xlfn.STDEV.P(F64:F71)</f>
        <v>0.45099196223436055</v>
      </c>
      <c r="G73" s="1">
        <f t="shared" si="78"/>
        <v>1.6393596310755015E-2</v>
      </c>
      <c r="H73" s="1">
        <f t="shared" si="78"/>
        <v>0.18952242611363976</v>
      </c>
      <c r="I73" s="1">
        <f t="shared" si="78"/>
        <v>5.8829733128750498E-2</v>
      </c>
      <c r="J73" s="1">
        <f t="shared" si="78"/>
        <v>2.8912583765551333E-2</v>
      </c>
      <c r="K73" s="1">
        <f t="shared" si="78"/>
        <v>2.3684119151870516E-2</v>
      </c>
      <c r="L73" s="1">
        <f t="shared" si="78"/>
        <v>1.2247448713915877E-2</v>
      </c>
      <c r="M73" s="1">
        <f>_xlfn.STDEV.P(M64:M71)</f>
        <v>0.32538438807047892</v>
      </c>
      <c r="N73" s="1">
        <f t="shared" ref="N73:Q73" si="79">_xlfn.STDEV.P(N64:N71)</f>
        <v>0.11677301700307312</v>
      </c>
      <c r="O73" s="1">
        <f t="shared" si="79"/>
        <v>0</v>
      </c>
      <c r="P73" s="1">
        <f t="shared" si="79"/>
        <v>3.0310889132455516E-2</v>
      </c>
      <c r="Q73" s="1">
        <f t="shared" si="79"/>
        <v>4.1212103804586342E-2</v>
      </c>
      <c r="R73" s="1">
        <f t="shared" ref="R73:S73" si="80">_xlfn.STDEV.P(R64:R71)</f>
        <v>0.92332195766157321</v>
      </c>
      <c r="S73" s="1">
        <f t="shared" si="80"/>
        <v>0.92332195766157288</v>
      </c>
    </row>
    <row r="74" spans="1:19" x14ac:dyDescent="0.2">
      <c r="D74" s="1" t="s">
        <v>85</v>
      </c>
      <c r="E74" s="1" t="s">
        <v>84</v>
      </c>
      <c r="F74" s="18">
        <f t="shared" ref="F74:L74" si="81">F73/F72</f>
        <v>7.3839296342247231E-3</v>
      </c>
      <c r="G74" s="18">
        <f t="shared" si="81"/>
        <v>2.1641711301326756E-2</v>
      </c>
      <c r="H74" s="18">
        <f t="shared" si="81"/>
        <v>1.015525391097869E-2</v>
      </c>
      <c r="I74" s="18">
        <f t="shared" si="81"/>
        <v>2.2126838976492903E-2</v>
      </c>
      <c r="J74" s="18">
        <f t="shared" si="81"/>
        <v>0.13850339528407826</v>
      </c>
      <c r="K74" s="18">
        <f t="shared" si="81"/>
        <v>5.9395910098734829E-2</v>
      </c>
      <c r="L74" s="18">
        <f t="shared" si="81"/>
        <v>1.2892051277806188E-2</v>
      </c>
      <c r="M74" s="18">
        <f>M73/M72</f>
        <v>4.7294242452104493E-2</v>
      </c>
      <c r="N74" s="18">
        <f t="shared" ref="N74:Q74" si="82">N73/N72</f>
        <v>1.7689531074125828E-2</v>
      </c>
      <c r="O74" s="18" t="e">
        <f t="shared" si="82"/>
        <v>#DIV/0!</v>
      </c>
      <c r="P74" s="18">
        <f t="shared" si="82"/>
        <v>0.15745916432444426</v>
      </c>
      <c r="Q74" s="18">
        <f t="shared" si="82"/>
        <v>1.7352464759825827</v>
      </c>
      <c r="R74" s="18">
        <f t="shared" ref="R74:S74" si="83">R73/R72</f>
        <v>9.3820422213519265E-3</v>
      </c>
      <c r="S74" s="18">
        <f t="shared" si="83"/>
        <v>0.58207846030674426</v>
      </c>
    </row>
    <row r="75" spans="1:19" x14ac:dyDescent="0.2">
      <c r="D75" s="19" t="s">
        <v>93</v>
      </c>
      <c r="E75" s="19" t="s">
        <v>88</v>
      </c>
      <c r="F75" s="20">
        <f t="shared" ref="F75:L75" si="84">AVERAGE(F64:F66)</f>
        <v>60.656666666666666</v>
      </c>
      <c r="G75" s="20">
        <f t="shared" si="84"/>
        <v>0.7533333333333333</v>
      </c>
      <c r="H75" s="20">
        <f t="shared" si="84"/>
        <v>18.463333333333335</v>
      </c>
      <c r="I75" s="20">
        <f t="shared" si="84"/>
        <v>2.6533333333333329</v>
      </c>
      <c r="J75" s="20">
        <f t="shared" si="84"/>
        <v>0.23666666666666666</v>
      </c>
      <c r="K75" s="20">
        <f t="shared" si="84"/>
        <v>0.38999999999999996</v>
      </c>
      <c r="L75" s="20">
        <f t="shared" si="84"/>
        <v>0.94999999999999984</v>
      </c>
      <c r="M75" s="20">
        <f>AVERAGE(M64:M66)</f>
        <v>6.4866666666666672</v>
      </c>
      <c r="N75" s="20">
        <f t="shared" ref="N75:Q75" si="85">AVERAGE(N64:N66)</f>
        <v>6.7233333333333327</v>
      </c>
      <c r="O75" s="20">
        <f t="shared" si="85"/>
        <v>0</v>
      </c>
      <c r="P75" s="20">
        <f t="shared" si="85"/>
        <v>0.17666666666666667</v>
      </c>
      <c r="Q75" s="20">
        <f t="shared" si="85"/>
        <v>0</v>
      </c>
      <c r="R75" s="20">
        <f t="shared" ref="R75:S75" si="86">AVERAGE(R64:R66)</f>
        <v>97.5</v>
      </c>
      <c r="S75" s="20">
        <f t="shared" si="86"/>
        <v>2.5</v>
      </c>
    </row>
    <row r="76" spans="1:19" x14ac:dyDescent="0.2">
      <c r="D76" s="19" t="s">
        <v>92</v>
      </c>
      <c r="E76" s="19" t="s">
        <v>88</v>
      </c>
      <c r="F76" s="21">
        <f t="shared" ref="F76:L76" si="87">_xlfn.STDEV.P(F64:F66)</f>
        <v>0.16357125528513672</v>
      </c>
      <c r="G76" s="21">
        <f t="shared" si="87"/>
        <v>4.7140452079103209E-3</v>
      </c>
      <c r="H76" s="21">
        <f t="shared" si="87"/>
        <v>3.8586123009300748E-2</v>
      </c>
      <c r="I76" s="21">
        <f t="shared" si="87"/>
        <v>2.8674417556808694E-2</v>
      </c>
      <c r="J76" s="21">
        <f t="shared" si="87"/>
        <v>1.885618083164127E-2</v>
      </c>
      <c r="K76" s="21">
        <f t="shared" si="87"/>
        <v>2.1602468994692862E-2</v>
      </c>
      <c r="L76" s="21">
        <f t="shared" si="87"/>
        <v>8.1649658092772682E-3</v>
      </c>
      <c r="M76" s="21">
        <f>_xlfn.STDEV.P(M64:M66)</f>
        <v>2.6246692913372557E-2</v>
      </c>
      <c r="N76" s="21">
        <f t="shared" ref="N76:Q76" si="88">_xlfn.STDEV.P(N64:N66)</f>
        <v>9.392668535736895E-2</v>
      </c>
      <c r="O76" s="21">
        <f t="shared" si="88"/>
        <v>0</v>
      </c>
      <c r="P76" s="21">
        <f t="shared" si="88"/>
        <v>3.2998316455372267E-2</v>
      </c>
      <c r="Q76" s="21">
        <f t="shared" si="88"/>
        <v>0</v>
      </c>
      <c r="R76" s="21">
        <f t="shared" ref="R76:S76" si="89">_xlfn.STDEV.P(R64:R66)</f>
        <v>0.16391054470859259</v>
      </c>
      <c r="S76" s="21">
        <f t="shared" si="89"/>
        <v>0.16391054470859259</v>
      </c>
    </row>
    <row r="77" spans="1:19" x14ac:dyDescent="0.2">
      <c r="D77" s="19" t="s">
        <v>85</v>
      </c>
      <c r="E77" s="19" t="s">
        <v>88</v>
      </c>
      <c r="F77" s="22">
        <f t="shared" ref="F77:L77" si="90">F76/F75</f>
        <v>2.696673989423587E-3</v>
      </c>
      <c r="G77" s="22">
        <f t="shared" si="90"/>
        <v>6.2575821343942312E-3</v>
      </c>
      <c r="H77" s="22">
        <f t="shared" si="90"/>
        <v>2.0898784803737541E-3</v>
      </c>
      <c r="I77" s="22">
        <f t="shared" si="90"/>
        <v>1.0806941290254534E-2</v>
      </c>
      <c r="J77" s="22">
        <f t="shared" si="90"/>
        <v>7.9674003513977201E-2</v>
      </c>
      <c r="K77" s="22">
        <f t="shared" si="90"/>
        <v>5.5390946140238116E-2</v>
      </c>
      <c r="L77" s="22">
        <f t="shared" si="90"/>
        <v>8.5947008518708103E-3</v>
      </c>
      <c r="M77" s="22">
        <f>M76/M75</f>
        <v>4.0462527615682253E-3</v>
      </c>
      <c r="N77" s="22">
        <f t="shared" ref="N77:Q77" si="91">N76/N75</f>
        <v>1.397025563074402E-2</v>
      </c>
      <c r="O77" s="22" t="e">
        <f t="shared" si="91"/>
        <v>#DIV/0!</v>
      </c>
      <c r="P77" s="22">
        <f t="shared" si="91"/>
        <v>0.18678292333229585</v>
      </c>
      <c r="Q77" s="22" t="e">
        <f t="shared" si="91"/>
        <v>#DIV/0!</v>
      </c>
      <c r="R77" s="22">
        <f t="shared" ref="R77:S77" si="92">R76/R75</f>
        <v>1.681133791883001E-3</v>
      </c>
      <c r="S77" s="22">
        <f t="shared" si="92"/>
        <v>6.556421788343704E-2</v>
      </c>
    </row>
    <row r="78" spans="1:19" x14ac:dyDescent="0.2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9" x14ac:dyDescent="0.2">
      <c r="A79" s="32" t="s">
        <v>131</v>
      </c>
      <c r="B79" s="32">
        <v>1</v>
      </c>
      <c r="C79" s="32">
        <v>1</v>
      </c>
      <c r="D79">
        <v>1</v>
      </c>
      <c r="E79" s="1" t="s">
        <v>88</v>
      </c>
      <c r="F79" s="1">
        <v>60.3</v>
      </c>
      <c r="G79" s="1">
        <v>0.75</v>
      </c>
      <c r="H79" s="1">
        <v>18.13</v>
      </c>
      <c r="I79" s="1">
        <v>2.63</v>
      </c>
      <c r="J79" s="1">
        <v>0.16</v>
      </c>
      <c r="K79" s="1">
        <v>0.37</v>
      </c>
      <c r="L79" s="1">
        <v>0.97</v>
      </c>
      <c r="M79" s="1">
        <v>6.75</v>
      </c>
      <c r="N79" s="1">
        <v>6.85</v>
      </c>
      <c r="O79" s="1">
        <v>0</v>
      </c>
      <c r="P79" s="1">
        <v>0.17</v>
      </c>
      <c r="Q79" s="1">
        <v>0</v>
      </c>
      <c r="R79" s="1">
        <v>97.07</v>
      </c>
      <c r="S79">
        <f t="shared" si="56"/>
        <v>2.9300000000000068</v>
      </c>
    </row>
    <row r="80" spans="1:19" x14ac:dyDescent="0.2">
      <c r="A80" t="s">
        <v>131</v>
      </c>
      <c r="B80">
        <v>1</v>
      </c>
      <c r="C80">
        <v>1</v>
      </c>
      <c r="D80">
        <v>2</v>
      </c>
      <c r="E80" s="1" t="s">
        <v>88</v>
      </c>
      <c r="F80" s="1">
        <v>60.46</v>
      </c>
      <c r="G80" s="1">
        <v>0.74</v>
      </c>
      <c r="H80" s="1">
        <v>18.170000000000002</v>
      </c>
      <c r="I80" s="1">
        <v>2.65</v>
      </c>
      <c r="J80" s="1">
        <v>0.22</v>
      </c>
      <c r="K80" s="1">
        <v>0.41</v>
      </c>
      <c r="L80" s="1">
        <v>0.97</v>
      </c>
      <c r="M80" s="1">
        <v>6.78</v>
      </c>
      <c r="N80" s="1">
        <v>6.72</v>
      </c>
      <c r="O80" s="1">
        <v>0</v>
      </c>
      <c r="P80" s="1">
        <v>0.22</v>
      </c>
      <c r="Q80" s="1">
        <v>0</v>
      </c>
      <c r="R80" s="1">
        <v>97.33</v>
      </c>
      <c r="S80">
        <f t="shared" si="56"/>
        <v>2.6700000000000017</v>
      </c>
    </row>
    <row r="81" spans="1:19" x14ac:dyDescent="0.2">
      <c r="A81" t="s">
        <v>131</v>
      </c>
      <c r="B81">
        <v>1</v>
      </c>
      <c r="C81">
        <v>1</v>
      </c>
      <c r="D81">
        <v>3</v>
      </c>
      <c r="E81" s="1" t="s">
        <v>96</v>
      </c>
      <c r="F81" s="1">
        <v>60.64</v>
      </c>
      <c r="G81" s="1">
        <v>0.76</v>
      </c>
      <c r="H81" s="1">
        <v>18.21</v>
      </c>
      <c r="I81" s="1">
        <v>2.76</v>
      </c>
      <c r="J81" s="1">
        <v>0.18</v>
      </c>
      <c r="K81" s="1">
        <v>0.38</v>
      </c>
      <c r="L81" s="1">
        <v>0.99</v>
      </c>
      <c r="M81" s="1">
        <v>6.87</v>
      </c>
      <c r="N81" s="1">
        <v>6.65</v>
      </c>
      <c r="O81" s="1">
        <v>0</v>
      </c>
      <c r="P81" s="1">
        <v>0.15</v>
      </c>
      <c r="Q81" s="1">
        <v>0</v>
      </c>
      <c r="R81" s="1">
        <v>97.6</v>
      </c>
      <c r="S81">
        <f t="shared" si="56"/>
        <v>2.4000000000000057</v>
      </c>
    </row>
    <row r="82" spans="1:19" x14ac:dyDescent="0.2">
      <c r="A82" t="s">
        <v>131</v>
      </c>
      <c r="B82">
        <v>1</v>
      </c>
      <c r="C82">
        <v>1</v>
      </c>
      <c r="D82">
        <v>4</v>
      </c>
      <c r="E82" s="1" t="s">
        <v>96</v>
      </c>
      <c r="F82" s="1">
        <v>60.63</v>
      </c>
      <c r="G82" s="1">
        <v>0.76</v>
      </c>
      <c r="H82" s="1">
        <v>18.21</v>
      </c>
      <c r="I82" s="1">
        <v>2.67</v>
      </c>
      <c r="J82" s="1">
        <v>0.17</v>
      </c>
      <c r="K82" s="1">
        <v>0.39</v>
      </c>
      <c r="L82" s="1">
        <v>1.02</v>
      </c>
      <c r="M82" s="1">
        <v>6.9</v>
      </c>
      <c r="N82" s="1">
        <v>6.62</v>
      </c>
      <c r="O82" s="1">
        <v>0</v>
      </c>
      <c r="P82" s="1">
        <v>0.23</v>
      </c>
      <c r="Q82" s="1">
        <v>0.09</v>
      </c>
      <c r="R82" s="1">
        <v>97.68</v>
      </c>
      <c r="S82">
        <f t="shared" si="56"/>
        <v>2.3199999999999932</v>
      </c>
    </row>
    <row r="83" spans="1:19" x14ac:dyDescent="0.2">
      <c r="A83" t="s">
        <v>131</v>
      </c>
      <c r="B83">
        <v>1</v>
      </c>
      <c r="C83">
        <v>1</v>
      </c>
      <c r="D83">
        <v>5</v>
      </c>
      <c r="E83" s="1" t="s">
        <v>96</v>
      </c>
      <c r="F83" s="1">
        <v>60.87</v>
      </c>
      <c r="G83" s="1">
        <v>0.71</v>
      </c>
      <c r="H83" s="1">
        <v>18.23</v>
      </c>
      <c r="I83" s="1">
        <v>2.66</v>
      </c>
      <c r="J83" s="1">
        <v>0.19</v>
      </c>
      <c r="K83" s="1">
        <v>0.41</v>
      </c>
      <c r="L83" s="1">
        <v>0.98</v>
      </c>
      <c r="M83" s="1">
        <v>6.99</v>
      </c>
      <c r="N83" s="1">
        <v>6.49</v>
      </c>
      <c r="O83" s="1">
        <v>0</v>
      </c>
      <c r="P83" s="1">
        <v>0.18</v>
      </c>
      <c r="Q83" s="1">
        <v>0</v>
      </c>
      <c r="R83" s="1">
        <v>97.7</v>
      </c>
      <c r="S83">
        <f t="shared" si="56"/>
        <v>2.2999999999999972</v>
      </c>
    </row>
    <row r="84" spans="1:19" x14ac:dyDescent="0.2">
      <c r="A84" t="s">
        <v>131</v>
      </c>
      <c r="B84">
        <v>1</v>
      </c>
      <c r="C84">
        <v>1</v>
      </c>
      <c r="D84">
        <v>6</v>
      </c>
      <c r="E84" s="1" t="s">
        <v>94</v>
      </c>
      <c r="F84" s="1">
        <v>60.89</v>
      </c>
      <c r="G84" s="1">
        <v>0.78</v>
      </c>
      <c r="H84" s="1">
        <v>18.32</v>
      </c>
      <c r="I84" s="1">
        <v>2.66</v>
      </c>
      <c r="J84" s="1">
        <v>0.22</v>
      </c>
      <c r="K84" s="1">
        <v>0.4</v>
      </c>
      <c r="L84" s="1">
        <v>0.96</v>
      </c>
      <c r="M84" s="1">
        <v>7.2</v>
      </c>
      <c r="N84" s="1">
        <v>6.4</v>
      </c>
      <c r="O84" s="1">
        <v>0</v>
      </c>
      <c r="P84" s="1">
        <v>0.21</v>
      </c>
      <c r="Q84" s="1">
        <v>0</v>
      </c>
      <c r="R84" s="1">
        <v>98.04</v>
      </c>
      <c r="S84">
        <f t="shared" si="56"/>
        <v>1.9599999999999937</v>
      </c>
    </row>
    <row r="85" spans="1:19" x14ac:dyDescent="0.2">
      <c r="A85" t="s">
        <v>131</v>
      </c>
      <c r="B85">
        <v>1</v>
      </c>
      <c r="C85">
        <v>1</v>
      </c>
      <c r="D85">
        <v>7</v>
      </c>
      <c r="E85" s="1" t="s">
        <v>90</v>
      </c>
      <c r="F85" s="1">
        <v>61.32</v>
      </c>
      <c r="G85" s="1">
        <v>0.82</v>
      </c>
      <c r="H85" s="1">
        <v>18.43</v>
      </c>
      <c r="I85" s="1">
        <v>2.64</v>
      </c>
      <c r="J85" s="1">
        <v>0.21</v>
      </c>
      <c r="K85" s="1">
        <v>0.42</v>
      </c>
      <c r="L85" s="1">
        <v>0.98</v>
      </c>
      <c r="M85" s="1">
        <v>7.26</v>
      </c>
      <c r="N85" s="1">
        <v>6.41</v>
      </c>
      <c r="O85" s="1">
        <v>0</v>
      </c>
      <c r="P85" s="1">
        <v>0.16</v>
      </c>
      <c r="Q85" s="1">
        <v>0</v>
      </c>
      <c r="R85" s="1">
        <v>98.66</v>
      </c>
      <c r="S85">
        <f t="shared" si="56"/>
        <v>1.3400000000000034</v>
      </c>
    </row>
    <row r="86" spans="1:19" x14ac:dyDescent="0.2">
      <c r="A86" t="s">
        <v>131</v>
      </c>
      <c r="B86">
        <v>1</v>
      </c>
      <c r="C86">
        <v>1</v>
      </c>
      <c r="D86">
        <v>8</v>
      </c>
      <c r="E86" s="1" t="s">
        <v>88</v>
      </c>
      <c r="F86" s="1">
        <v>60.29</v>
      </c>
      <c r="G86" s="1">
        <v>0.79</v>
      </c>
      <c r="H86" s="1">
        <v>18.100000000000001</v>
      </c>
      <c r="I86" s="1">
        <v>2.62</v>
      </c>
      <c r="J86" s="1">
        <v>0.2</v>
      </c>
      <c r="K86" s="1">
        <v>0.41</v>
      </c>
      <c r="L86" s="1">
        <v>0.96</v>
      </c>
      <c r="M86" s="1">
        <v>6.49</v>
      </c>
      <c r="N86" s="1">
        <v>6.77</v>
      </c>
      <c r="O86" s="1">
        <v>0</v>
      </c>
      <c r="P86" s="1">
        <v>0.14000000000000001</v>
      </c>
      <c r="Q86" s="1">
        <v>0</v>
      </c>
      <c r="R86" s="1">
        <v>96.76</v>
      </c>
      <c r="S86">
        <f t="shared" si="56"/>
        <v>3.2399999999999949</v>
      </c>
    </row>
    <row r="87" spans="1:19" x14ac:dyDescent="0.2">
      <c r="A87" t="s">
        <v>131</v>
      </c>
      <c r="B87">
        <v>1</v>
      </c>
      <c r="C87">
        <v>1</v>
      </c>
      <c r="D87">
        <v>9</v>
      </c>
      <c r="E87" s="1" t="s">
        <v>88</v>
      </c>
      <c r="F87" s="1">
        <v>60.39</v>
      </c>
      <c r="G87" s="1">
        <v>0.76</v>
      </c>
      <c r="H87" s="1">
        <v>18.11</v>
      </c>
      <c r="I87" s="1">
        <v>2.59</v>
      </c>
      <c r="J87" s="1">
        <v>0.21</v>
      </c>
      <c r="K87" s="1">
        <v>0.4</v>
      </c>
      <c r="L87" s="1">
        <v>0.97</v>
      </c>
      <c r="M87" s="1">
        <v>6.17</v>
      </c>
      <c r="N87" s="1">
        <v>7.09</v>
      </c>
      <c r="O87" s="1">
        <v>0</v>
      </c>
      <c r="P87" s="1">
        <v>0.16</v>
      </c>
      <c r="Q87" s="1">
        <v>0</v>
      </c>
      <c r="R87" s="1">
        <v>96.86</v>
      </c>
      <c r="S87">
        <f t="shared" si="56"/>
        <v>3.1400000000000006</v>
      </c>
    </row>
    <row r="88" spans="1:19" x14ac:dyDescent="0.2">
      <c r="A88" t="s">
        <v>131</v>
      </c>
      <c r="B88">
        <v>1</v>
      </c>
      <c r="C88">
        <v>1</v>
      </c>
      <c r="D88">
        <v>10</v>
      </c>
      <c r="E88" s="1" t="s">
        <v>88</v>
      </c>
      <c r="F88" s="1">
        <v>60.77</v>
      </c>
      <c r="G88" s="1">
        <v>0.73</v>
      </c>
      <c r="H88" s="1">
        <v>18.309999999999999</v>
      </c>
      <c r="I88" s="1">
        <v>2.65</v>
      </c>
      <c r="J88" s="1">
        <v>0.19</v>
      </c>
      <c r="K88" s="1">
        <v>0.41</v>
      </c>
      <c r="L88" s="1">
        <v>0.95</v>
      </c>
      <c r="M88" s="1">
        <v>6.22</v>
      </c>
      <c r="N88" s="1">
        <v>6.84</v>
      </c>
      <c r="O88" s="1">
        <v>0</v>
      </c>
      <c r="P88" s="1">
        <v>0.2</v>
      </c>
      <c r="Q88" s="1">
        <v>0</v>
      </c>
      <c r="R88" s="1">
        <v>97.29</v>
      </c>
      <c r="S88">
        <f t="shared" si="56"/>
        <v>2.7099999999999937</v>
      </c>
    </row>
    <row r="89" spans="1:19" x14ac:dyDescent="0.2">
      <c r="D89" s="3" t="s">
        <v>91</v>
      </c>
      <c r="E89" s="3" t="s">
        <v>59</v>
      </c>
      <c r="F89" s="3">
        <f t="shared" ref="F89:L89" si="93">AVERAGE(F79:F88)</f>
        <v>60.655999999999992</v>
      </c>
      <c r="G89" s="3">
        <f t="shared" si="93"/>
        <v>0.76</v>
      </c>
      <c r="H89" s="3">
        <f t="shared" si="93"/>
        <v>18.222000000000001</v>
      </c>
      <c r="I89" s="3">
        <f t="shared" si="93"/>
        <v>2.653</v>
      </c>
      <c r="J89" s="3">
        <f t="shared" si="93"/>
        <v>0.19500000000000001</v>
      </c>
      <c r="K89" s="3">
        <f t="shared" si="93"/>
        <v>0.4</v>
      </c>
      <c r="L89" s="3">
        <f t="shared" si="93"/>
        <v>0.97499999999999987</v>
      </c>
      <c r="M89" s="3">
        <f>AVERAGE(M79:M88)</f>
        <v>6.7630000000000008</v>
      </c>
      <c r="N89" s="3">
        <f t="shared" ref="N89:Q89" si="94">AVERAGE(N79:N88)</f>
        <v>6.6840000000000002</v>
      </c>
      <c r="O89" s="3">
        <f t="shared" si="94"/>
        <v>0</v>
      </c>
      <c r="P89" s="3">
        <f t="shared" si="94"/>
        <v>0.182</v>
      </c>
      <c r="Q89" s="3">
        <f t="shared" si="94"/>
        <v>8.9999999999999993E-3</v>
      </c>
      <c r="R89" s="3">
        <f t="shared" ref="R89:S89" si="95">AVERAGE(R79:R88)</f>
        <v>97.498999999999995</v>
      </c>
      <c r="S89" s="3">
        <f t="shared" si="95"/>
        <v>2.500999999999999</v>
      </c>
    </row>
    <row r="90" spans="1:19" x14ac:dyDescent="0.2">
      <c r="D90" s="1" t="s">
        <v>92</v>
      </c>
      <c r="E90" s="1" t="s">
        <v>84</v>
      </c>
      <c r="F90" s="1">
        <f t="shared" ref="F90:L90" si="96">_xlfn.STDEV.P(F79:F88)</f>
        <v>0.30417757971290421</v>
      </c>
      <c r="G90" s="1">
        <f t="shared" si="96"/>
        <v>2.9664793948382655E-2</v>
      </c>
      <c r="H90" s="1">
        <f t="shared" si="96"/>
        <v>9.9779757466131103E-2</v>
      </c>
      <c r="I90" s="1">
        <f t="shared" si="96"/>
        <v>4.1964270516714544E-2</v>
      </c>
      <c r="J90" s="1">
        <f t="shared" si="96"/>
        <v>1.9621416870348466E-2</v>
      </c>
      <c r="K90" s="1">
        <f t="shared" si="96"/>
        <v>1.4832396974191316E-2</v>
      </c>
      <c r="L90" s="1">
        <f t="shared" si="96"/>
        <v>1.8574175621006727E-2</v>
      </c>
      <c r="M90" s="1">
        <f>_xlfn.STDEV.P(M79:M88)</f>
        <v>0.35230810379552735</v>
      </c>
      <c r="N90" s="1">
        <f t="shared" ref="N90:Q90" si="97">_xlfn.STDEV.P(N79:N88)</f>
        <v>0.20592231544929734</v>
      </c>
      <c r="O90" s="1">
        <f t="shared" si="97"/>
        <v>0</v>
      </c>
      <c r="P90" s="1">
        <f t="shared" si="97"/>
        <v>2.9597297173897506E-2</v>
      </c>
      <c r="Q90" s="1">
        <f t="shared" si="97"/>
        <v>2.7E-2</v>
      </c>
      <c r="R90" s="1">
        <f t="shared" ref="R90:S90" si="98">_xlfn.STDEV.P(R79:R88)</f>
        <v>0.54172779142296168</v>
      </c>
      <c r="S90" s="1">
        <f t="shared" si="98"/>
        <v>0.54172779142296179</v>
      </c>
    </row>
    <row r="91" spans="1:19" x14ac:dyDescent="0.2">
      <c r="D91" s="1" t="s">
        <v>85</v>
      </c>
      <c r="E91" s="1" t="s">
        <v>84</v>
      </c>
      <c r="F91" s="18">
        <f t="shared" ref="F91:L91" si="99">F90/F89</f>
        <v>5.0147978718165431E-3</v>
      </c>
      <c r="G91" s="18">
        <f t="shared" si="99"/>
        <v>3.903262361629297E-2</v>
      </c>
      <c r="H91" s="18">
        <f t="shared" si="99"/>
        <v>5.4757851753995772E-3</v>
      </c>
      <c r="I91" s="18">
        <f t="shared" si="99"/>
        <v>1.5817666987076724E-2</v>
      </c>
      <c r="J91" s="18">
        <f t="shared" si="99"/>
        <v>0.10062265061717161</v>
      </c>
      <c r="K91" s="18">
        <f t="shared" si="99"/>
        <v>3.7080992435478285E-2</v>
      </c>
      <c r="L91" s="18">
        <f t="shared" si="99"/>
        <v>1.9050436534365875E-2</v>
      </c>
      <c r="M91" s="18">
        <f>M90/M89</f>
        <v>5.2093465000077971E-2</v>
      </c>
      <c r="N91" s="18">
        <f t="shared" ref="N91:Q91" si="100">N90/N89</f>
        <v>3.0808245878111512E-2</v>
      </c>
      <c r="O91" s="18" t="e">
        <f t="shared" si="100"/>
        <v>#DIV/0!</v>
      </c>
      <c r="P91" s="18">
        <f t="shared" si="100"/>
        <v>0.16262251194449179</v>
      </c>
      <c r="Q91" s="18">
        <f t="shared" si="100"/>
        <v>3</v>
      </c>
      <c r="R91" s="18">
        <f t="shared" ref="R91:S91" si="101">R90/R89</f>
        <v>5.5562394632043578E-3</v>
      </c>
      <c r="S91" s="18">
        <f t="shared" si="101"/>
        <v>0.21660447477927308</v>
      </c>
    </row>
    <row r="92" spans="1:19" x14ac:dyDescent="0.2">
      <c r="D92" s="19" t="s">
        <v>93</v>
      </c>
      <c r="E92" s="19" t="s">
        <v>88</v>
      </c>
      <c r="F92" s="20">
        <f t="shared" ref="F92:L92" si="102">AVERAGE(F79:F80)</f>
        <v>60.379999999999995</v>
      </c>
      <c r="G92" s="20">
        <f t="shared" si="102"/>
        <v>0.745</v>
      </c>
      <c r="H92" s="20">
        <f t="shared" si="102"/>
        <v>18.149999999999999</v>
      </c>
      <c r="I92" s="20">
        <f t="shared" si="102"/>
        <v>2.6399999999999997</v>
      </c>
      <c r="J92" s="20">
        <f t="shared" si="102"/>
        <v>0.19</v>
      </c>
      <c r="K92" s="20">
        <f t="shared" si="102"/>
        <v>0.39</v>
      </c>
      <c r="L92" s="20">
        <f t="shared" si="102"/>
        <v>0.97</v>
      </c>
      <c r="M92" s="20">
        <f>AVERAGE(M79:M80)</f>
        <v>6.7650000000000006</v>
      </c>
      <c r="N92" s="20">
        <f t="shared" ref="N92:Q92" si="103">AVERAGE(N79:N80)</f>
        <v>6.7850000000000001</v>
      </c>
      <c r="O92" s="20">
        <f t="shared" si="103"/>
        <v>0</v>
      </c>
      <c r="P92" s="20">
        <f t="shared" si="103"/>
        <v>0.19500000000000001</v>
      </c>
      <c r="Q92" s="20">
        <f t="shared" si="103"/>
        <v>0</v>
      </c>
      <c r="R92" s="20">
        <f t="shared" ref="R92:S92" si="104">AVERAGE(R79:R80)</f>
        <v>97.199999999999989</v>
      </c>
      <c r="S92" s="20">
        <f t="shared" si="104"/>
        <v>2.8000000000000043</v>
      </c>
    </row>
    <row r="93" spans="1:19" x14ac:dyDescent="0.2">
      <c r="D93" s="19" t="s">
        <v>92</v>
      </c>
      <c r="E93" s="19" t="s">
        <v>88</v>
      </c>
      <c r="F93" s="21">
        <f t="shared" ref="F93:L93" si="105">_xlfn.STDEV.P(F79:F80)</f>
        <v>8.0000000000001847E-2</v>
      </c>
      <c r="G93" s="21">
        <f t="shared" si="105"/>
        <v>5.0000000000000044E-3</v>
      </c>
      <c r="H93" s="21">
        <f t="shared" si="105"/>
        <v>2.000000000000135E-2</v>
      </c>
      <c r="I93" s="21">
        <f t="shared" si="105"/>
        <v>1.0000000000000009E-2</v>
      </c>
      <c r="J93" s="21">
        <f t="shared" si="105"/>
        <v>2.9999999999999968E-2</v>
      </c>
      <c r="K93" s="21">
        <f t="shared" si="105"/>
        <v>1.999999999999999E-2</v>
      </c>
      <c r="L93" s="21">
        <f t="shared" si="105"/>
        <v>0</v>
      </c>
      <c r="M93" s="21">
        <f>_xlfn.STDEV.P(M79:M80)</f>
        <v>1.5000000000000124E-2</v>
      </c>
      <c r="N93" s="21">
        <f t="shared" ref="N93:Q93" si="106">_xlfn.STDEV.P(N79:N80)</f>
        <v>6.4999999999999947E-2</v>
      </c>
      <c r="O93" s="21">
        <f t="shared" si="106"/>
        <v>0</v>
      </c>
      <c r="P93" s="21">
        <f t="shared" si="106"/>
        <v>2.5000000000000012E-2</v>
      </c>
      <c r="Q93" s="21">
        <f t="shared" si="106"/>
        <v>0</v>
      </c>
      <c r="R93" s="21">
        <f t="shared" ref="R93:S93" si="107">_xlfn.STDEV.P(R79:R80)</f>
        <v>0.13000000000000256</v>
      </c>
      <c r="S93" s="21">
        <f t="shared" si="107"/>
        <v>0.13000000000000256</v>
      </c>
    </row>
    <row r="94" spans="1:19" x14ac:dyDescent="0.2">
      <c r="D94" s="19" t="s">
        <v>85</v>
      </c>
      <c r="E94" s="19" t="s">
        <v>88</v>
      </c>
      <c r="F94" s="22">
        <f t="shared" ref="F94:L94" si="108">F93/F92</f>
        <v>1.3249420337860525E-3</v>
      </c>
      <c r="G94" s="22">
        <f t="shared" si="108"/>
        <v>6.7114093959731603E-3</v>
      </c>
      <c r="H94" s="22">
        <f t="shared" si="108"/>
        <v>1.1019283746557219E-3</v>
      </c>
      <c r="I94" s="22">
        <f t="shared" si="108"/>
        <v>3.7878787878787919E-3</v>
      </c>
      <c r="J94" s="22">
        <f t="shared" si="108"/>
        <v>0.15789473684210509</v>
      </c>
      <c r="K94" s="22">
        <f t="shared" si="108"/>
        <v>5.1282051282051253E-2</v>
      </c>
      <c r="L94" s="22">
        <f t="shared" si="108"/>
        <v>0</v>
      </c>
      <c r="M94" s="22">
        <f>M93/M92</f>
        <v>2.2172949002217477E-3</v>
      </c>
      <c r="N94" s="22">
        <f t="shared" ref="N94:Q94" si="109">N93/N92</f>
        <v>9.5799557848194467E-3</v>
      </c>
      <c r="O94" s="22" t="e">
        <f t="shared" si="109"/>
        <v>#DIV/0!</v>
      </c>
      <c r="P94" s="22">
        <f t="shared" si="109"/>
        <v>0.12820512820512825</v>
      </c>
      <c r="Q94" s="22" t="e">
        <f t="shared" si="109"/>
        <v>#DIV/0!</v>
      </c>
      <c r="R94" s="22">
        <f t="shared" ref="R94:S94" si="110">R93/R92</f>
        <v>1.3374485596708084E-3</v>
      </c>
      <c r="S94" s="22">
        <f t="shared" si="110"/>
        <v>4.642857142857227E-2</v>
      </c>
    </row>
    <row r="95" spans="1:19" x14ac:dyDescent="0.2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9" x14ac:dyDescent="0.2">
      <c r="A96" s="32" t="s">
        <v>131</v>
      </c>
      <c r="B96" s="32">
        <v>2</v>
      </c>
      <c r="C96" s="32">
        <v>1</v>
      </c>
      <c r="D96">
        <v>1</v>
      </c>
      <c r="E96" s="1" t="s">
        <v>88</v>
      </c>
      <c r="F96" s="1">
        <v>61.14</v>
      </c>
      <c r="G96" s="1">
        <v>0.74</v>
      </c>
      <c r="H96" s="1">
        <v>18.34</v>
      </c>
      <c r="I96" s="1">
        <v>2.68</v>
      </c>
      <c r="J96" s="1">
        <v>0.17</v>
      </c>
      <c r="K96" s="1">
        <v>0.39</v>
      </c>
      <c r="L96" s="1">
        <v>0.95</v>
      </c>
      <c r="M96" s="1">
        <v>6.51</v>
      </c>
      <c r="N96" s="1">
        <v>7.33</v>
      </c>
      <c r="O96" s="1">
        <v>0</v>
      </c>
      <c r="P96" s="1">
        <v>0.21</v>
      </c>
      <c r="Q96" s="1">
        <v>0</v>
      </c>
      <c r="R96" s="1">
        <v>98.45</v>
      </c>
      <c r="S96">
        <f t="shared" si="56"/>
        <v>1.5499999999999972</v>
      </c>
    </row>
    <row r="97" spans="1:19" x14ac:dyDescent="0.2">
      <c r="A97" t="s">
        <v>131</v>
      </c>
      <c r="B97">
        <v>2</v>
      </c>
      <c r="C97">
        <v>1</v>
      </c>
      <c r="D97">
        <v>2</v>
      </c>
      <c r="E97" s="1" t="s">
        <v>88</v>
      </c>
      <c r="F97" s="1">
        <v>61.29</v>
      </c>
      <c r="G97" s="1">
        <v>0.75</v>
      </c>
      <c r="H97" s="1">
        <v>18.32</v>
      </c>
      <c r="I97" s="1">
        <v>2.73</v>
      </c>
      <c r="J97" s="1">
        <v>0.19</v>
      </c>
      <c r="K97" s="1">
        <v>0.41</v>
      </c>
      <c r="L97" s="1">
        <v>0.94</v>
      </c>
      <c r="M97" s="1">
        <v>6.53</v>
      </c>
      <c r="N97" s="1">
        <v>7.17</v>
      </c>
      <c r="O97" s="1">
        <v>0</v>
      </c>
      <c r="P97" s="1">
        <v>0.2</v>
      </c>
      <c r="Q97" s="1">
        <v>0</v>
      </c>
      <c r="R97" s="1">
        <v>98.53</v>
      </c>
      <c r="S97">
        <f t="shared" si="56"/>
        <v>1.4699999999999989</v>
      </c>
    </row>
    <row r="98" spans="1:19" x14ac:dyDescent="0.2">
      <c r="A98" t="s">
        <v>131</v>
      </c>
      <c r="B98">
        <v>2</v>
      </c>
      <c r="C98">
        <v>1</v>
      </c>
      <c r="D98">
        <v>3</v>
      </c>
      <c r="E98" s="1" t="s">
        <v>88</v>
      </c>
      <c r="F98" s="1">
        <v>61.16</v>
      </c>
      <c r="G98" s="1">
        <v>0.81</v>
      </c>
      <c r="H98" s="1">
        <v>18.329999999999998</v>
      </c>
      <c r="I98" s="1">
        <v>2.66</v>
      </c>
      <c r="J98" s="1">
        <v>0.19</v>
      </c>
      <c r="K98" s="1">
        <v>0.41</v>
      </c>
      <c r="L98" s="1">
        <v>0.99</v>
      </c>
      <c r="M98" s="1">
        <v>6.38</v>
      </c>
      <c r="N98" s="1">
        <v>7.18</v>
      </c>
      <c r="O98" s="1">
        <v>0</v>
      </c>
      <c r="P98" s="1">
        <v>0.2</v>
      </c>
      <c r="Q98" s="1">
        <v>0.09</v>
      </c>
      <c r="R98" s="1">
        <v>98.4</v>
      </c>
      <c r="S98">
        <f t="shared" si="56"/>
        <v>1.5999999999999943</v>
      </c>
    </row>
    <row r="99" spans="1:19" x14ac:dyDescent="0.2">
      <c r="A99" t="s">
        <v>131</v>
      </c>
      <c r="B99">
        <v>2</v>
      </c>
      <c r="C99">
        <v>1</v>
      </c>
      <c r="D99">
        <v>4</v>
      </c>
      <c r="E99" s="1" t="s">
        <v>96</v>
      </c>
      <c r="F99" s="1">
        <v>60.83</v>
      </c>
      <c r="G99" s="1">
        <v>0.77</v>
      </c>
      <c r="H99" s="1">
        <v>18.34</v>
      </c>
      <c r="I99" s="1">
        <v>2.67</v>
      </c>
      <c r="J99" s="1">
        <v>0.19</v>
      </c>
      <c r="K99" s="1">
        <v>0.4</v>
      </c>
      <c r="L99" s="1">
        <v>0.95</v>
      </c>
      <c r="M99" s="1">
        <v>6.79</v>
      </c>
      <c r="N99" s="1">
        <v>6.94</v>
      </c>
      <c r="O99" s="1">
        <v>0</v>
      </c>
      <c r="P99" s="1">
        <v>0.2</v>
      </c>
      <c r="Q99" s="1">
        <v>0</v>
      </c>
      <c r="R99" s="1">
        <v>98.1</v>
      </c>
      <c r="S99">
        <f t="shared" si="56"/>
        <v>1.9000000000000057</v>
      </c>
    </row>
    <row r="100" spans="1:19" x14ac:dyDescent="0.2">
      <c r="A100" t="s">
        <v>131</v>
      </c>
      <c r="B100">
        <v>2</v>
      </c>
      <c r="C100">
        <v>1</v>
      </c>
      <c r="D100">
        <v>5</v>
      </c>
      <c r="E100" s="1" t="s">
        <v>89</v>
      </c>
      <c r="F100" s="1">
        <v>60.9</v>
      </c>
      <c r="G100" s="1">
        <v>0.74</v>
      </c>
      <c r="H100" s="1">
        <v>18.21</v>
      </c>
      <c r="I100" s="1">
        <v>2.66</v>
      </c>
      <c r="J100" s="1">
        <v>0.19</v>
      </c>
      <c r="K100" s="1">
        <v>0.4</v>
      </c>
      <c r="L100" s="1">
        <v>0.99</v>
      </c>
      <c r="M100" s="1">
        <v>6.92</v>
      </c>
      <c r="N100" s="1">
        <v>6.86</v>
      </c>
      <c r="O100" s="1">
        <v>0</v>
      </c>
      <c r="P100" s="1">
        <v>0.19</v>
      </c>
      <c r="Q100" s="1">
        <v>0</v>
      </c>
      <c r="R100" s="1">
        <v>98.05</v>
      </c>
      <c r="S100">
        <f t="shared" si="56"/>
        <v>1.9500000000000028</v>
      </c>
    </row>
    <row r="101" spans="1:19" x14ac:dyDescent="0.2">
      <c r="A101" t="s">
        <v>131</v>
      </c>
      <c r="B101">
        <v>2</v>
      </c>
      <c r="C101">
        <v>1</v>
      </c>
      <c r="D101">
        <v>6</v>
      </c>
      <c r="E101" s="1" t="s">
        <v>89</v>
      </c>
      <c r="F101" s="1">
        <v>60.87</v>
      </c>
      <c r="G101" s="1">
        <v>0.73</v>
      </c>
      <c r="H101" s="1">
        <v>18.29</v>
      </c>
      <c r="I101" s="1">
        <v>2.61</v>
      </c>
      <c r="J101" s="1">
        <v>0.23</v>
      </c>
      <c r="K101" s="1">
        <v>0.38</v>
      </c>
      <c r="L101" s="1">
        <v>0.93</v>
      </c>
      <c r="M101" s="1">
        <v>6.9</v>
      </c>
      <c r="N101" s="1">
        <v>6.8</v>
      </c>
      <c r="O101" s="1">
        <v>0</v>
      </c>
      <c r="P101" s="1">
        <v>0.2</v>
      </c>
      <c r="Q101" s="1">
        <v>0</v>
      </c>
      <c r="R101" s="1">
        <v>97.94</v>
      </c>
      <c r="S101">
        <f t="shared" si="56"/>
        <v>2.0600000000000023</v>
      </c>
    </row>
    <row r="102" spans="1:19" x14ac:dyDescent="0.2">
      <c r="A102" t="s">
        <v>131</v>
      </c>
      <c r="B102">
        <v>2</v>
      </c>
      <c r="C102">
        <v>1</v>
      </c>
      <c r="D102">
        <v>7</v>
      </c>
      <c r="E102" s="1" t="s">
        <v>94</v>
      </c>
      <c r="F102" s="1">
        <v>60.9</v>
      </c>
      <c r="G102" s="1">
        <v>0.76</v>
      </c>
      <c r="H102" s="1">
        <v>18.25</v>
      </c>
      <c r="I102" s="1">
        <v>2.59</v>
      </c>
      <c r="J102" s="1">
        <v>0.18</v>
      </c>
      <c r="K102" s="1">
        <v>0.42</v>
      </c>
      <c r="L102" s="1">
        <v>0.93</v>
      </c>
      <c r="M102" s="1">
        <v>6.91</v>
      </c>
      <c r="N102" s="1">
        <v>6.73</v>
      </c>
      <c r="O102" s="1">
        <v>0</v>
      </c>
      <c r="P102" s="1">
        <v>0.21</v>
      </c>
      <c r="Q102" s="1">
        <v>0</v>
      </c>
      <c r="R102" s="1">
        <v>97.89</v>
      </c>
      <c r="S102">
        <f t="shared" si="56"/>
        <v>2.1099999999999994</v>
      </c>
    </row>
    <row r="103" spans="1:19" x14ac:dyDescent="0.2">
      <c r="A103" t="s">
        <v>131</v>
      </c>
      <c r="B103">
        <v>2</v>
      </c>
      <c r="C103">
        <v>1</v>
      </c>
      <c r="D103">
        <v>8</v>
      </c>
      <c r="E103" s="1" t="s">
        <v>90</v>
      </c>
      <c r="F103" s="1">
        <v>60.86</v>
      </c>
      <c r="G103" s="1">
        <v>0.75</v>
      </c>
      <c r="H103" s="1">
        <v>18.3</v>
      </c>
      <c r="I103" s="1">
        <v>2.64</v>
      </c>
      <c r="J103" s="1">
        <v>0.17</v>
      </c>
      <c r="K103" s="1">
        <v>0.39</v>
      </c>
      <c r="L103" s="1">
        <v>0.96</v>
      </c>
      <c r="M103" s="1">
        <v>6.93</v>
      </c>
      <c r="N103" s="1">
        <v>6.74</v>
      </c>
      <c r="O103" s="1">
        <v>0</v>
      </c>
      <c r="P103" s="1">
        <v>0.19</v>
      </c>
      <c r="Q103" s="1">
        <v>0</v>
      </c>
      <c r="R103" s="1">
        <v>97.94</v>
      </c>
      <c r="S103">
        <f t="shared" si="56"/>
        <v>2.0600000000000023</v>
      </c>
    </row>
    <row r="104" spans="1:19" x14ac:dyDescent="0.2">
      <c r="A104" t="s">
        <v>131</v>
      </c>
      <c r="B104">
        <v>2</v>
      </c>
      <c r="C104">
        <v>1</v>
      </c>
      <c r="D104">
        <v>9</v>
      </c>
      <c r="E104" s="1" t="s">
        <v>90</v>
      </c>
      <c r="F104" s="1">
        <v>60.95</v>
      </c>
      <c r="G104" s="1">
        <v>0.77</v>
      </c>
      <c r="H104" s="1">
        <v>18.28</v>
      </c>
      <c r="I104" s="1">
        <v>2.7</v>
      </c>
      <c r="J104" s="1">
        <v>0.22</v>
      </c>
      <c r="K104" s="1">
        <v>0.38</v>
      </c>
      <c r="L104" s="1">
        <v>0.92</v>
      </c>
      <c r="M104" s="1">
        <v>6.84</v>
      </c>
      <c r="N104" s="1">
        <v>6.82</v>
      </c>
      <c r="O104" s="1">
        <v>0</v>
      </c>
      <c r="P104" s="1">
        <v>0.19</v>
      </c>
      <c r="Q104" s="1">
        <v>0</v>
      </c>
      <c r="R104" s="1">
        <v>98.08</v>
      </c>
      <c r="S104">
        <f t="shared" ref="S104:S105" si="111">100-R104</f>
        <v>1.9200000000000017</v>
      </c>
    </row>
    <row r="105" spans="1:19" x14ac:dyDescent="0.2">
      <c r="A105" t="s">
        <v>131</v>
      </c>
      <c r="B105">
        <v>2</v>
      </c>
      <c r="C105">
        <v>1</v>
      </c>
      <c r="D105">
        <v>10</v>
      </c>
      <c r="E105" s="1" t="s">
        <v>88</v>
      </c>
      <c r="F105" s="1">
        <v>61.35</v>
      </c>
      <c r="G105" s="1">
        <v>0.76</v>
      </c>
      <c r="H105" s="1">
        <v>18.43</v>
      </c>
      <c r="I105" s="1">
        <v>2.67</v>
      </c>
      <c r="J105" s="1">
        <v>0.17</v>
      </c>
      <c r="K105" s="1">
        <v>0.42</v>
      </c>
      <c r="L105" s="1">
        <v>0.98</v>
      </c>
      <c r="M105" s="1">
        <v>5.53</v>
      </c>
      <c r="N105" s="1">
        <v>7.38</v>
      </c>
      <c r="O105" s="1">
        <v>0</v>
      </c>
      <c r="P105" s="1">
        <v>0.19</v>
      </c>
      <c r="Q105" s="1">
        <v>0.08</v>
      </c>
      <c r="R105" s="1">
        <v>97.95</v>
      </c>
      <c r="S105">
        <f t="shared" si="111"/>
        <v>2.0499999999999972</v>
      </c>
    </row>
    <row r="106" spans="1:19" x14ac:dyDescent="0.2">
      <c r="D106" s="3" t="s">
        <v>91</v>
      </c>
      <c r="E106" s="3" t="s">
        <v>59</v>
      </c>
      <c r="F106" s="3">
        <f t="shared" ref="F106:L106" si="112">AVERAGE(F96:F105)</f>
        <v>61.024999999999999</v>
      </c>
      <c r="G106" s="3">
        <f t="shared" si="112"/>
        <v>0.75799999999999979</v>
      </c>
      <c r="H106" s="3">
        <f t="shared" si="112"/>
        <v>18.309000000000001</v>
      </c>
      <c r="I106" s="3">
        <f t="shared" si="112"/>
        <v>2.661</v>
      </c>
      <c r="J106" s="3">
        <f t="shared" si="112"/>
        <v>0.18999999999999997</v>
      </c>
      <c r="K106" s="3">
        <f t="shared" si="112"/>
        <v>0.39999999999999997</v>
      </c>
      <c r="L106" s="3">
        <f t="shared" si="112"/>
        <v>0.95400000000000007</v>
      </c>
      <c r="M106" s="3">
        <f>AVERAGE(M96:M105)</f>
        <v>6.6239999999999997</v>
      </c>
      <c r="N106" s="3">
        <f t="shared" ref="N106:Q106" si="113">AVERAGE(N96:N105)</f>
        <v>6.9950000000000001</v>
      </c>
      <c r="O106" s="3">
        <f t="shared" si="113"/>
        <v>0</v>
      </c>
      <c r="P106" s="3">
        <f t="shared" si="113"/>
        <v>0.19799999999999998</v>
      </c>
      <c r="Q106" s="3">
        <f t="shared" si="113"/>
        <v>1.6999999999999998E-2</v>
      </c>
      <c r="R106" s="3">
        <f t="shared" ref="R106:S106" si="114">AVERAGE(R96:R105)</f>
        <v>98.13300000000001</v>
      </c>
      <c r="S106" s="3">
        <f t="shared" si="114"/>
        <v>1.8670000000000002</v>
      </c>
    </row>
    <row r="107" spans="1:19" x14ac:dyDescent="0.2">
      <c r="D107" s="1" t="s">
        <v>92</v>
      </c>
      <c r="E107" s="1" t="s">
        <v>84</v>
      </c>
      <c r="F107" s="1">
        <f t="shared" ref="F107:L107" si="115">_xlfn.STDEV.P(F96:F105)</f>
        <v>0.18260613352239885</v>
      </c>
      <c r="G107" s="1">
        <f t="shared" si="115"/>
        <v>2.1354156504062638E-2</v>
      </c>
      <c r="H107" s="1">
        <f t="shared" si="115"/>
        <v>5.6293871780149947E-2</v>
      </c>
      <c r="I107" s="1">
        <f t="shared" si="115"/>
        <v>3.8587562763149535E-2</v>
      </c>
      <c r="J107" s="1">
        <f t="shared" si="115"/>
        <v>1.9493588689618108E-2</v>
      </c>
      <c r="K107" s="1">
        <f t="shared" si="115"/>
        <v>1.4142135623730939E-2</v>
      </c>
      <c r="L107" s="1">
        <f t="shared" si="115"/>
        <v>2.416609194718913E-2</v>
      </c>
      <c r="M107" s="1">
        <f>_xlfn.STDEV.P(M96:M105)</f>
        <v>0.41129551419873267</v>
      </c>
      <c r="N107" s="1">
        <f t="shared" ref="N107:Q107" si="116">_xlfn.STDEV.P(N96:N105)</f>
        <v>0.23461670869739848</v>
      </c>
      <c r="O107" s="1">
        <f t="shared" si="116"/>
        <v>0</v>
      </c>
      <c r="P107" s="1">
        <f t="shared" si="116"/>
        <v>7.4833147735478807E-3</v>
      </c>
      <c r="Q107" s="1">
        <f t="shared" si="116"/>
        <v>3.4073450074801642E-2</v>
      </c>
      <c r="R107" s="1">
        <f t="shared" ref="R107:S107" si="117">_xlfn.STDEV.P(R96:R105)</f>
        <v>0.22521323229331069</v>
      </c>
      <c r="S107" s="1">
        <f t="shared" si="117"/>
        <v>0.22521323229331111</v>
      </c>
    </row>
    <row r="108" spans="1:19" x14ac:dyDescent="0.2">
      <c r="D108" s="1" t="s">
        <v>85</v>
      </c>
      <c r="E108" s="1" t="s">
        <v>84</v>
      </c>
      <c r="F108" s="18">
        <f t="shared" ref="F108:L108" si="118">F107/F106</f>
        <v>2.9923168131486908E-3</v>
      </c>
      <c r="G108" s="18">
        <f t="shared" si="118"/>
        <v>2.8171710427523276E-2</v>
      </c>
      <c r="H108" s="18">
        <f t="shared" si="118"/>
        <v>3.0746557310694163E-3</v>
      </c>
      <c r="I108" s="18">
        <f t="shared" si="118"/>
        <v>1.4501150982017864E-2</v>
      </c>
      <c r="J108" s="18">
        <f t="shared" si="118"/>
        <v>0.10259783520851637</v>
      </c>
      <c r="K108" s="18">
        <f t="shared" si="118"/>
        <v>3.5355339059327348E-2</v>
      </c>
      <c r="L108" s="18">
        <f t="shared" si="118"/>
        <v>2.5331333277976025E-2</v>
      </c>
      <c r="M108" s="18">
        <f>M107/M106</f>
        <v>6.2091714100050224E-2</v>
      </c>
      <c r="N108" s="18">
        <f t="shared" ref="N108:Q108" si="119">N107/N106</f>
        <v>3.3540630264102714E-2</v>
      </c>
      <c r="O108" s="18" t="e">
        <f t="shared" si="119"/>
        <v>#DIV/0!</v>
      </c>
      <c r="P108" s="18">
        <f t="shared" si="119"/>
        <v>3.779451905832263E-2</v>
      </c>
      <c r="Q108" s="18">
        <f t="shared" si="119"/>
        <v>2.0043205926353909</v>
      </c>
      <c r="R108" s="18">
        <f t="shared" ref="R108:S108" si="120">R107/R106</f>
        <v>2.2949795919141439E-3</v>
      </c>
      <c r="S108" s="18">
        <f t="shared" si="120"/>
        <v>0.12062840508479437</v>
      </c>
    </row>
    <row r="109" spans="1:19" x14ac:dyDescent="0.2">
      <c r="D109" s="19" t="s">
        <v>93</v>
      </c>
      <c r="E109" s="19" t="s">
        <v>88</v>
      </c>
      <c r="F109" s="20">
        <f t="shared" ref="F109:L109" si="121">AVERAGE(F96:F98)</f>
        <v>61.196666666666665</v>
      </c>
      <c r="G109" s="20">
        <f t="shared" si="121"/>
        <v>0.76666666666666661</v>
      </c>
      <c r="H109" s="20">
        <f t="shared" si="121"/>
        <v>18.329999999999998</v>
      </c>
      <c r="I109" s="20">
        <f t="shared" si="121"/>
        <v>2.69</v>
      </c>
      <c r="J109" s="20">
        <f t="shared" si="121"/>
        <v>0.18333333333333335</v>
      </c>
      <c r="K109" s="20">
        <f t="shared" si="121"/>
        <v>0.40333333333333332</v>
      </c>
      <c r="L109" s="20">
        <f t="shared" si="121"/>
        <v>0.96</v>
      </c>
      <c r="M109" s="20">
        <f>AVERAGE(M96:M98)</f>
        <v>6.4733333333333327</v>
      </c>
      <c r="N109" s="20">
        <f t="shared" ref="N109:Q109" si="122">AVERAGE(N96:N98)</f>
        <v>7.2266666666666666</v>
      </c>
      <c r="O109" s="20">
        <f t="shared" si="122"/>
        <v>0</v>
      </c>
      <c r="P109" s="20">
        <f t="shared" si="122"/>
        <v>0.20333333333333337</v>
      </c>
      <c r="Q109" s="20">
        <f t="shared" si="122"/>
        <v>0.03</v>
      </c>
      <c r="R109" s="20">
        <f t="shared" ref="R109:S109" si="123">AVERAGE(R96:R98)</f>
        <v>98.46</v>
      </c>
      <c r="S109" s="20">
        <f t="shared" si="123"/>
        <v>1.5399999999999967</v>
      </c>
    </row>
    <row r="110" spans="1:19" x14ac:dyDescent="0.2">
      <c r="D110" s="19" t="s">
        <v>92</v>
      </c>
      <c r="E110" s="19" t="s">
        <v>88</v>
      </c>
      <c r="F110" s="21">
        <f t="shared" ref="F110:L110" si="124">_xlfn.STDEV.P(F96:F98)</f>
        <v>6.6499791144200071E-2</v>
      </c>
      <c r="G110" s="21">
        <f t="shared" si="124"/>
        <v>3.0912061651652372E-2</v>
      </c>
      <c r="H110" s="21">
        <f t="shared" si="124"/>
        <v>8.164965809277086E-3</v>
      </c>
      <c r="I110" s="21">
        <f t="shared" si="124"/>
        <v>2.9439202887759416E-2</v>
      </c>
      <c r="J110" s="21">
        <f t="shared" si="124"/>
        <v>9.428090415820628E-3</v>
      </c>
      <c r="K110" s="21">
        <f t="shared" si="124"/>
        <v>9.4280904158206159E-3</v>
      </c>
      <c r="L110" s="21">
        <f t="shared" si="124"/>
        <v>2.1602468994692887E-2</v>
      </c>
      <c r="M110" s="21">
        <f>_xlfn.STDEV.P(M96:M98)</f>
        <v>6.6499791144200099E-2</v>
      </c>
      <c r="N110" s="21">
        <f t="shared" ref="N110:Q110" si="125">_xlfn.STDEV.P(N96:N98)</f>
        <v>7.3181661333667269E-2</v>
      </c>
      <c r="O110" s="21">
        <f t="shared" si="125"/>
        <v>0</v>
      </c>
      <c r="P110" s="21">
        <f t="shared" si="125"/>
        <v>4.7140452079103079E-3</v>
      </c>
      <c r="Q110" s="21">
        <f t="shared" si="125"/>
        <v>4.2426406871192854E-2</v>
      </c>
      <c r="R110" s="21">
        <f t="shared" ref="R110:S110" si="126">_xlfn.STDEV.P(R96:R98)</f>
        <v>5.3541261347361563E-2</v>
      </c>
      <c r="S110" s="21">
        <f t="shared" si="126"/>
        <v>5.3541261347361563E-2</v>
      </c>
    </row>
    <row r="111" spans="1:19" x14ac:dyDescent="0.2">
      <c r="D111" s="19" t="s">
        <v>85</v>
      </c>
      <c r="E111" s="19" t="s">
        <v>88</v>
      </c>
      <c r="F111" s="22">
        <f t="shared" ref="F111:L111" si="127">F110/F109</f>
        <v>1.0866570806285756E-3</v>
      </c>
      <c r="G111" s="22">
        <f t="shared" si="127"/>
        <v>4.0320080415198752E-2</v>
      </c>
      <c r="H111" s="22">
        <f t="shared" si="127"/>
        <v>4.4544276100802439E-4</v>
      </c>
      <c r="I111" s="22">
        <f t="shared" si="127"/>
        <v>1.0943941593962609E-2</v>
      </c>
      <c r="J111" s="22">
        <f t="shared" si="127"/>
        <v>5.1425947722657968E-2</v>
      </c>
      <c r="K111" s="22">
        <f t="shared" si="127"/>
        <v>2.337543078302632E-2</v>
      </c>
      <c r="L111" s="22">
        <f t="shared" si="127"/>
        <v>2.2502571869471757E-2</v>
      </c>
      <c r="M111" s="22">
        <f>M110/M109</f>
        <v>1.0272882257085496E-2</v>
      </c>
      <c r="N111" s="22">
        <f t="shared" ref="N111:Q111" si="128">N110/N109</f>
        <v>1.012661365318274E-2</v>
      </c>
      <c r="O111" s="22" t="e">
        <f t="shared" si="128"/>
        <v>#DIV/0!</v>
      </c>
      <c r="P111" s="22">
        <f t="shared" si="128"/>
        <v>2.3183828891362168E-2</v>
      </c>
      <c r="Q111" s="22">
        <f t="shared" si="128"/>
        <v>1.4142135623730951</v>
      </c>
      <c r="R111" s="22">
        <f t="shared" ref="R111:S111" si="129">R110/R109</f>
        <v>5.4378693222995695E-4</v>
      </c>
      <c r="S111" s="22">
        <f t="shared" si="129"/>
        <v>3.4767052822962129E-2</v>
      </c>
    </row>
    <row r="112" spans="1:19" x14ac:dyDescent="0.2"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9" x14ac:dyDescent="0.2"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9" x14ac:dyDescent="0.2">
      <c r="A114" s="32" t="s">
        <v>134</v>
      </c>
      <c r="B114" s="32">
        <v>1</v>
      </c>
      <c r="C114" s="32">
        <v>1</v>
      </c>
      <c r="D114">
        <v>1</v>
      </c>
      <c r="E114" s="1" t="s">
        <v>88</v>
      </c>
      <c r="F114" s="1">
        <v>60.51</v>
      </c>
      <c r="G114" s="1">
        <v>0.75</v>
      </c>
      <c r="H114" s="1">
        <v>18.52</v>
      </c>
      <c r="I114" s="1">
        <v>2.62</v>
      </c>
      <c r="J114" s="1">
        <v>0.2</v>
      </c>
      <c r="K114" s="1">
        <v>0.35</v>
      </c>
      <c r="L114" s="1">
        <v>0.92</v>
      </c>
      <c r="M114" s="1">
        <v>7.12</v>
      </c>
      <c r="N114" s="1">
        <v>6.24</v>
      </c>
      <c r="O114" s="1">
        <v>0</v>
      </c>
      <c r="P114" s="1">
        <v>0.15</v>
      </c>
      <c r="Q114" s="1">
        <v>0</v>
      </c>
      <c r="R114" s="1">
        <v>97.38</v>
      </c>
      <c r="S114">
        <f t="shared" ref="S114:S117" si="130">100-R114</f>
        <v>2.6200000000000045</v>
      </c>
    </row>
    <row r="115" spans="1:19" x14ac:dyDescent="0.2">
      <c r="A115" t="s">
        <v>134</v>
      </c>
      <c r="B115">
        <v>1</v>
      </c>
      <c r="C115">
        <v>1</v>
      </c>
      <c r="D115">
        <v>2</v>
      </c>
      <c r="E115" s="1" t="s">
        <v>88</v>
      </c>
      <c r="F115" s="1">
        <v>60.52</v>
      </c>
      <c r="G115" s="1">
        <v>0.76</v>
      </c>
      <c r="H115" s="1">
        <v>18.62</v>
      </c>
      <c r="I115" s="1">
        <v>2.57</v>
      </c>
      <c r="J115" s="1">
        <v>0.2</v>
      </c>
      <c r="K115" s="1">
        <v>0.36</v>
      </c>
      <c r="L115" s="1">
        <v>0.92</v>
      </c>
      <c r="M115" s="1">
        <v>7.18</v>
      </c>
      <c r="N115" s="1">
        <v>6.15</v>
      </c>
      <c r="O115" s="1">
        <v>0</v>
      </c>
      <c r="P115" s="1">
        <v>0.18</v>
      </c>
      <c r="Q115" s="1">
        <v>0</v>
      </c>
      <c r="R115" s="1">
        <v>97.47</v>
      </c>
      <c r="S115">
        <f t="shared" si="130"/>
        <v>2.5300000000000011</v>
      </c>
    </row>
    <row r="116" spans="1:19" x14ac:dyDescent="0.2">
      <c r="A116" t="s">
        <v>134</v>
      </c>
      <c r="B116">
        <v>1</v>
      </c>
      <c r="C116">
        <v>1</v>
      </c>
      <c r="D116">
        <v>3</v>
      </c>
      <c r="E116" s="1" t="s">
        <v>89</v>
      </c>
      <c r="F116" s="1">
        <v>59.56</v>
      </c>
      <c r="G116" s="1">
        <v>0.75</v>
      </c>
      <c r="H116" s="1">
        <v>18.68</v>
      </c>
      <c r="I116" s="1">
        <v>2.59</v>
      </c>
      <c r="J116" s="1">
        <v>0.19</v>
      </c>
      <c r="K116" s="1">
        <v>0.34</v>
      </c>
      <c r="L116" s="1">
        <v>1.05</v>
      </c>
      <c r="M116" s="1">
        <v>7.28</v>
      </c>
      <c r="N116" s="1">
        <v>6.18</v>
      </c>
      <c r="O116" s="1">
        <v>0</v>
      </c>
      <c r="P116" s="1">
        <v>0.49</v>
      </c>
      <c r="Q116" s="1">
        <v>0</v>
      </c>
      <c r="R116" s="1">
        <v>97.11</v>
      </c>
      <c r="S116">
        <f t="shared" si="130"/>
        <v>2.8900000000000006</v>
      </c>
    </row>
    <row r="117" spans="1:19" x14ac:dyDescent="0.2">
      <c r="A117" t="s">
        <v>134</v>
      </c>
      <c r="B117">
        <v>1</v>
      </c>
      <c r="C117">
        <v>1</v>
      </c>
      <c r="D117">
        <v>4</v>
      </c>
      <c r="E117" s="1" t="s">
        <v>89</v>
      </c>
      <c r="F117" s="1">
        <v>60.14</v>
      </c>
      <c r="G117" s="1">
        <v>0.72</v>
      </c>
      <c r="H117" s="1">
        <v>18.5</v>
      </c>
      <c r="I117" s="1">
        <v>2.66</v>
      </c>
      <c r="J117" s="1">
        <v>0.16</v>
      </c>
      <c r="K117" s="1">
        <v>0.34</v>
      </c>
      <c r="L117" s="1">
        <v>0.9</v>
      </c>
      <c r="M117" s="1">
        <v>7.08</v>
      </c>
      <c r="N117" s="1">
        <v>6.27</v>
      </c>
      <c r="O117" s="1">
        <v>0</v>
      </c>
      <c r="P117" s="1">
        <v>0.19</v>
      </c>
      <c r="Q117" s="1">
        <v>0</v>
      </c>
      <c r="R117" s="1">
        <v>96.96</v>
      </c>
      <c r="S117">
        <f t="shared" si="130"/>
        <v>3.0400000000000063</v>
      </c>
    </row>
    <row r="118" spans="1:19" x14ac:dyDescent="0.2">
      <c r="D118" s="3" t="s">
        <v>91</v>
      </c>
      <c r="E118" s="3" t="s">
        <v>59</v>
      </c>
      <c r="F118" s="3">
        <f t="shared" ref="F118:L118" si="131">AVERAGE(F114:F117)</f>
        <v>60.182500000000005</v>
      </c>
      <c r="G118" s="3">
        <f t="shared" si="131"/>
        <v>0.74499999999999988</v>
      </c>
      <c r="H118" s="3">
        <f t="shared" si="131"/>
        <v>18.579999999999998</v>
      </c>
      <c r="I118" s="3">
        <f t="shared" si="131"/>
        <v>2.61</v>
      </c>
      <c r="J118" s="3">
        <f t="shared" si="131"/>
        <v>0.18750000000000003</v>
      </c>
      <c r="K118" s="3">
        <f t="shared" si="131"/>
        <v>0.34750000000000003</v>
      </c>
      <c r="L118" s="3">
        <f t="shared" si="131"/>
        <v>0.94750000000000001</v>
      </c>
      <c r="M118" s="3">
        <f>AVERAGE(M114:M117)</f>
        <v>7.1650000000000009</v>
      </c>
      <c r="N118" s="3">
        <f t="shared" ref="N118:Q118" si="132">AVERAGE(N114:N117)</f>
        <v>6.21</v>
      </c>
      <c r="O118" s="3">
        <f t="shared" si="132"/>
        <v>0</v>
      </c>
      <c r="P118" s="3">
        <f t="shared" si="132"/>
        <v>0.2525</v>
      </c>
      <c r="Q118" s="3">
        <f t="shared" si="132"/>
        <v>0</v>
      </c>
      <c r="R118" s="3">
        <f t="shared" ref="R118:S118" si="133">AVERAGE(R114:R117)</f>
        <v>97.22999999999999</v>
      </c>
      <c r="S118" s="3">
        <f t="shared" si="133"/>
        <v>2.7700000000000031</v>
      </c>
    </row>
    <row r="119" spans="1:19" x14ac:dyDescent="0.2">
      <c r="D119" s="1" t="s">
        <v>92</v>
      </c>
      <c r="E119" s="1" t="s">
        <v>84</v>
      </c>
      <c r="F119" s="1">
        <f t="shared" ref="F119:L119" si="134">_xlfn.STDEV.P(F114:F117)</f>
        <v>0.39066449800308128</v>
      </c>
      <c r="G119" s="1">
        <f t="shared" si="134"/>
        <v>1.5000000000000013E-2</v>
      </c>
      <c r="H119" s="1">
        <f t="shared" si="134"/>
        <v>7.3484692283495467E-2</v>
      </c>
      <c r="I119" s="1">
        <f t="shared" si="134"/>
        <v>3.3911649915626466E-2</v>
      </c>
      <c r="J119" s="1">
        <f t="shared" si="134"/>
        <v>1.6393596310755005E-2</v>
      </c>
      <c r="K119" s="1">
        <f t="shared" si="134"/>
        <v>8.2915619758884822E-3</v>
      </c>
      <c r="L119" s="1">
        <f t="shared" si="134"/>
        <v>5.973901572674261E-2</v>
      </c>
      <c r="M119" s="1">
        <f>_xlfn.STDEV.P(M114:M117)</f>
        <v>7.5332595866596866E-2</v>
      </c>
      <c r="N119" s="1">
        <f t="shared" ref="N119:Q119" si="135">_xlfn.STDEV.P(N114:N117)</f>
        <v>4.743416490252552E-2</v>
      </c>
      <c r="O119" s="1">
        <f t="shared" si="135"/>
        <v>0</v>
      </c>
      <c r="P119" s="1">
        <f t="shared" si="135"/>
        <v>0.13790848414800302</v>
      </c>
      <c r="Q119" s="1">
        <f t="shared" si="135"/>
        <v>0</v>
      </c>
      <c r="R119" s="1">
        <f t="shared" ref="R119:S119" si="136">_xlfn.STDEV.P(R114:R117)</f>
        <v>0.20457272545478883</v>
      </c>
      <c r="S119" s="1">
        <f t="shared" si="136"/>
        <v>0.20457272545478883</v>
      </c>
    </row>
    <row r="120" spans="1:19" x14ac:dyDescent="0.2">
      <c r="D120" s="1" t="s">
        <v>85</v>
      </c>
      <c r="E120" s="1" t="s">
        <v>84</v>
      </c>
      <c r="F120" s="18">
        <f t="shared" ref="F120:L120" si="137">F119/F118</f>
        <v>6.4913305031044114E-3</v>
      </c>
      <c r="G120" s="18">
        <f t="shared" si="137"/>
        <v>2.0134228187919483E-2</v>
      </c>
      <c r="H120" s="18">
        <f t="shared" si="137"/>
        <v>3.9550426417381849E-3</v>
      </c>
      <c r="I120" s="18">
        <f t="shared" si="137"/>
        <v>1.299296931633198E-2</v>
      </c>
      <c r="J120" s="18">
        <f t="shared" si="137"/>
        <v>8.7432513657360017E-2</v>
      </c>
      <c r="K120" s="18">
        <f t="shared" si="137"/>
        <v>2.3860610002556782E-2</v>
      </c>
      <c r="L120" s="18">
        <f t="shared" si="137"/>
        <v>6.3049093115295635E-2</v>
      </c>
      <c r="M120" s="18">
        <f>M119/M118</f>
        <v>1.0513970113970253E-2</v>
      </c>
      <c r="N120" s="18">
        <f t="shared" ref="N120:Q120" si="138">N119/N118</f>
        <v>7.638351836155478E-3</v>
      </c>
      <c r="O120" s="18" t="e">
        <f t="shared" si="138"/>
        <v>#DIV/0!</v>
      </c>
      <c r="P120" s="18">
        <f t="shared" si="138"/>
        <v>0.54617221444753672</v>
      </c>
      <c r="Q120" s="18" t="e">
        <f t="shared" si="138"/>
        <v>#DIV/0!</v>
      </c>
      <c r="R120" s="18">
        <f t="shared" ref="R120:S120" si="139">R119/R118</f>
        <v>2.1040082840151071E-3</v>
      </c>
      <c r="S120" s="18">
        <f t="shared" si="139"/>
        <v>7.3852969478263031E-2</v>
      </c>
    </row>
    <row r="121" spans="1:19" x14ac:dyDescent="0.2">
      <c r="D121" s="19" t="s">
        <v>93</v>
      </c>
      <c r="E121" s="19" t="s">
        <v>88</v>
      </c>
      <c r="F121" s="20">
        <f t="shared" ref="F121:L121" si="140">AVERAGE(F114:F115)</f>
        <v>60.515000000000001</v>
      </c>
      <c r="G121" s="20">
        <f t="shared" si="140"/>
        <v>0.755</v>
      </c>
      <c r="H121" s="20">
        <f t="shared" si="140"/>
        <v>18.57</v>
      </c>
      <c r="I121" s="20">
        <f t="shared" si="140"/>
        <v>2.5949999999999998</v>
      </c>
      <c r="J121" s="20">
        <f t="shared" si="140"/>
        <v>0.2</v>
      </c>
      <c r="K121" s="20">
        <f t="shared" si="140"/>
        <v>0.35499999999999998</v>
      </c>
      <c r="L121" s="20">
        <f t="shared" si="140"/>
        <v>0.92</v>
      </c>
      <c r="M121" s="20">
        <f>AVERAGE(M114:M115)</f>
        <v>7.15</v>
      </c>
      <c r="N121" s="20">
        <f t="shared" ref="N121:Q121" si="141">AVERAGE(N114:N115)</f>
        <v>6.1950000000000003</v>
      </c>
      <c r="O121" s="20">
        <f t="shared" si="141"/>
        <v>0</v>
      </c>
      <c r="P121" s="20">
        <f t="shared" si="141"/>
        <v>0.16499999999999998</v>
      </c>
      <c r="Q121" s="20">
        <f t="shared" si="141"/>
        <v>0</v>
      </c>
      <c r="R121" s="20">
        <f t="shared" ref="R121:S121" si="142">AVERAGE(R114:R115)</f>
        <v>97.424999999999997</v>
      </c>
      <c r="S121" s="20">
        <f t="shared" si="142"/>
        <v>2.5750000000000028</v>
      </c>
    </row>
    <row r="122" spans="1:19" x14ac:dyDescent="0.2">
      <c r="D122" s="19" t="s">
        <v>92</v>
      </c>
      <c r="E122" s="19" t="s">
        <v>88</v>
      </c>
      <c r="F122" s="21">
        <f t="shared" ref="F122:L122" si="143">_xlfn.STDEV.P(F114:F115)</f>
        <v>5.000000000002558E-3</v>
      </c>
      <c r="G122" s="21">
        <f t="shared" si="143"/>
        <v>5.0000000000000044E-3</v>
      </c>
      <c r="H122" s="21">
        <f t="shared" si="143"/>
        <v>5.0000000000000711E-2</v>
      </c>
      <c r="I122" s="21">
        <f t="shared" si="143"/>
        <v>2.5000000000000133E-2</v>
      </c>
      <c r="J122" s="21">
        <f t="shared" si="143"/>
        <v>0</v>
      </c>
      <c r="K122" s="21">
        <f t="shared" si="143"/>
        <v>5.0000000000000044E-3</v>
      </c>
      <c r="L122" s="21">
        <f t="shared" si="143"/>
        <v>0</v>
      </c>
      <c r="M122" s="21">
        <f>_xlfn.STDEV.P(M114:M115)</f>
        <v>2.9999999999999805E-2</v>
      </c>
      <c r="N122" s="21">
        <f t="shared" ref="N122:Q122" si="144">_xlfn.STDEV.P(N114:N115)</f>
        <v>4.4999999999999929E-2</v>
      </c>
      <c r="O122" s="21">
        <f t="shared" si="144"/>
        <v>0</v>
      </c>
      <c r="P122" s="21">
        <f t="shared" si="144"/>
        <v>1.4999999999999999E-2</v>
      </c>
      <c r="Q122" s="21">
        <f t="shared" si="144"/>
        <v>0</v>
      </c>
      <c r="R122" s="21">
        <f t="shared" ref="R122:S122" si="145">_xlfn.STDEV.P(R114:R115)</f>
        <v>4.5000000000001705E-2</v>
      </c>
      <c r="S122" s="21">
        <f t="shared" si="145"/>
        <v>4.5000000000001705E-2</v>
      </c>
    </row>
    <row r="123" spans="1:19" x14ac:dyDescent="0.2">
      <c r="D123" s="19" t="s">
        <v>85</v>
      </c>
      <c r="E123" s="19" t="s">
        <v>88</v>
      </c>
      <c r="F123" s="22">
        <f t="shared" ref="F123:L123" si="146">F122/F121</f>
        <v>8.2624142774560987E-5</v>
      </c>
      <c r="G123" s="22">
        <f t="shared" si="146"/>
        <v>6.6225165562913968E-3</v>
      </c>
      <c r="H123" s="22">
        <f t="shared" si="146"/>
        <v>2.6925148088314866E-3</v>
      </c>
      <c r="I123" s="22">
        <f t="shared" si="146"/>
        <v>9.6339113680154673E-3</v>
      </c>
      <c r="J123" s="22">
        <f t="shared" si="146"/>
        <v>0</v>
      </c>
      <c r="K123" s="22">
        <f t="shared" si="146"/>
        <v>1.4084507042253534E-2</v>
      </c>
      <c r="L123" s="22">
        <f t="shared" si="146"/>
        <v>0</v>
      </c>
      <c r="M123" s="22">
        <f>M122/M121</f>
        <v>4.195804195804168E-3</v>
      </c>
      <c r="N123" s="22">
        <f t="shared" ref="N123:Q123" si="147">N122/N121</f>
        <v>7.2639225181597945E-3</v>
      </c>
      <c r="O123" s="22" t="e">
        <f t="shared" si="147"/>
        <v>#DIV/0!</v>
      </c>
      <c r="P123" s="22">
        <f t="shared" si="147"/>
        <v>9.0909090909090912E-2</v>
      </c>
      <c r="Q123" s="22" t="e">
        <f t="shared" si="147"/>
        <v>#DIV/0!</v>
      </c>
      <c r="R123" s="22">
        <f t="shared" ref="R123:S123" si="148">R122/R121</f>
        <v>4.6189376443419764E-4</v>
      </c>
      <c r="S123" s="22">
        <f t="shared" si="148"/>
        <v>1.7475728155340448E-2</v>
      </c>
    </row>
    <row r="124" spans="1:19" x14ac:dyDescent="0.2"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04089-C70D-4FE7-AC37-70D37094C122}">
  <dimension ref="A1:P78"/>
  <sheetViews>
    <sheetView workbookViewId="0">
      <pane ySplit="1" topLeftCell="A2" activePane="bottomLeft" state="frozen"/>
      <selection pane="bottomLeft" activeCell="C50" sqref="C50"/>
    </sheetView>
  </sheetViews>
  <sheetFormatPr baseColWidth="10" defaultColWidth="8.83203125" defaultRowHeight="15" x14ac:dyDescent="0.2"/>
  <sheetData>
    <row r="1" spans="1:16" ht="32" x14ac:dyDescent="0.2">
      <c r="C1" s="23" t="s">
        <v>97</v>
      </c>
      <c r="D1" s="23" t="s">
        <v>98</v>
      </c>
      <c r="E1" s="23" t="s">
        <v>99</v>
      </c>
      <c r="F1" s="23" t="s">
        <v>100</v>
      </c>
      <c r="G1" s="23" t="s">
        <v>101</v>
      </c>
      <c r="H1" s="23" t="s">
        <v>102</v>
      </c>
      <c r="I1" s="23" t="s">
        <v>103</v>
      </c>
      <c r="J1" s="23" t="s">
        <v>104</v>
      </c>
      <c r="K1" s="23" t="s">
        <v>105</v>
      </c>
      <c r="L1" s="23" t="s">
        <v>106</v>
      </c>
      <c r="M1" s="23" t="s">
        <v>107</v>
      </c>
      <c r="N1" s="23" t="s">
        <v>108</v>
      </c>
      <c r="P1" s="24" t="s">
        <v>109</v>
      </c>
    </row>
    <row r="2" spans="1:16" x14ac:dyDescent="0.2">
      <c r="A2" s="1" t="s">
        <v>37</v>
      </c>
      <c r="B2" s="1"/>
      <c r="C2" s="1">
        <v>60.83</v>
      </c>
      <c r="D2" s="1">
        <v>0.76</v>
      </c>
      <c r="E2" s="1">
        <v>18.329999999999998</v>
      </c>
      <c r="F2" s="1">
        <v>2.64</v>
      </c>
      <c r="G2" s="1">
        <v>0.16</v>
      </c>
      <c r="H2" s="1">
        <v>0.4</v>
      </c>
      <c r="I2" s="1">
        <v>0.96</v>
      </c>
      <c r="J2" s="1">
        <v>6.99</v>
      </c>
      <c r="K2" s="1">
        <v>6.52</v>
      </c>
      <c r="L2" s="1">
        <v>0</v>
      </c>
      <c r="M2" s="1">
        <v>0.2</v>
      </c>
      <c r="N2" s="1">
        <v>0</v>
      </c>
      <c r="O2" s="1">
        <v>97.79</v>
      </c>
      <c r="P2">
        <f t="shared" ref="P2:P49" si="0">100-O2</f>
        <v>2.2099999999999937</v>
      </c>
    </row>
    <row r="3" spans="1:16" x14ac:dyDescent="0.2">
      <c r="A3" s="1" t="s">
        <v>38</v>
      </c>
      <c r="B3" s="1"/>
      <c r="C3" s="1">
        <v>60.74</v>
      </c>
      <c r="D3" s="1">
        <v>0.8</v>
      </c>
      <c r="E3" s="1">
        <v>18.22</v>
      </c>
      <c r="F3" s="1">
        <v>2.62</v>
      </c>
      <c r="G3" s="1">
        <v>0.18</v>
      </c>
      <c r="H3" s="1">
        <v>0.39</v>
      </c>
      <c r="I3" s="1">
        <v>0.93</v>
      </c>
      <c r="J3" s="1">
        <v>6.99</v>
      </c>
      <c r="K3" s="1">
        <v>6.54</v>
      </c>
      <c r="L3" s="1">
        <v>0</v>
      </c>
      <c r="M3" s="1">
        <v>0.25</v>
      </c>
      <c r="N3" s="1">
        <v>0</v>
      </c>
      <c r="O3" s="1">
        <v>97.67</v>
      </c>
      <c r="P3">
        <f t="shared" si="0"/>
        <v>2.3299999999999983</v>
      </c>
    </row>
    <row r="4" spans="1:16" x14ac:dyDescent="0.2">
      <c r="A4" s="1" t="s">
        <v>40</v>
      </c>
      <c r="B4" s="1"/>
      <c r="C4" s="1">
        <v>60.6</v>
      </c>
      <c r="D4" s="1">
        <v>0.77</v>
      </c>
      <c r="E4" s="1">
        <v>18.18</v>
      </c>
      <c r="F4" s="1">
        <v>2.66</v>
      </c>
      <c r="G4" s="1">
        <v>0.17</v>
      </c>
      <c r="H4" s="1">
        <v>0.37</v>
      </c>
      <c r="I4" s="1">
        <v>0.96</v>
      </c>
      <c r="J4" s="1">
        <v>6.84</v>
      </c>
      <c r="K4" s="1">
        <v>6.44</v>
      </c>
      <c r="L4" s="1">
        <v>0</v>
      </c>
      <c r="M4" s="1">
        <v>0.19</v>
      </c>
      <c r="N4" s="1">
        <v>0</v>
      </c>
      <c r="O4" s="1">
        <v>97.17</v>
      </c>
      <c r="P4">
        <f t="shared" si="0"/>
        <v>2.8299999999999983</v>
      </c>
    </row>
    <row r="5" spans="1:16" x14ac:dyDescent="0.2">
      <c r="A5" s="3" t="s">
        <v>1</v>
      </c>
      <c r="B5" s="3"/>
      <c r="C5" s="3">
        <f>AVERAGE(C2:C4)</f>
        <v>60.723333333333329</v>
      </c>
      <c r="D5" s="3">
        <f t="shared" ref="D5:P5" si="1">AVERAGE(D2:D4)</f>
        <v>0.77666666666666673</v>
      </c>
      <c r="E5" s="3">
        <f t="shared" si="1"/>
        <v>18.243333333333332</v>
      </c>
      <c r="F5" s="3">
        <f t="shared" si="1"/>
        <v>2.64</v>
      </c>
      <c r="G5" s="3">
        <f t="shared" si="1"/>
        <v>0.17</v>
      </c>
      <c r="H5" s="3">
        <f t="shared" si="1"/>
        <v>0.38666666666666671</v>
      </c>
      <c r="I5" s="3">
        <f t="shared" si="1"/>
        <v>0.95000000000000007</v>
      </c>
      <c r="J5" s="3">
        <f t="shared" si="1"/>
        <v>6.94</v>
      </c>
      <c r="K5" s="3">
        <f t="shared" si="1"/>
        <v>6.5</v>
      </c>
      <c r="L5" s="3">
        <f t="shared" si="1"/>
        <v>0</v>
      </c>
      <c r="M5" s="3">
        <f t="shared" si="1"/>
        <v>0.21333333333333335</v>
      </c>
      <c r="N5" s="3">
        <f t="shared" si="1"/>
        <v>0</v>
      </c>
      <c r="O5" s="3">
        <f t="shared" si="1"/>
        <v>97.543333333333337</v>
      </c>
      <c r="P5" s="3">
        <f t="shared" si="1"/>
        <v>2.4566666666666634</v>
      </c>
    </row>
    <row r="6" spans="1:16" x14ac:dyDescent="0.2">
      <c r="A6" s="1" t="s">
        <v>92</v>
      </c>
      <c r="B6" s="1"/>
      <c r="C6" s="1">
        <f>_xlfn.STDEV.P(C2:C4)</f>
        <v>9.4633797110521459E-2</v>
      </c>
      <c r="D6" s="1">
        <f t="shared" ref="D6:P6" si="2">_xlfn.STDEV.P(D2:D4)</f>
        <v>1.6996731711975962E-2</v>
      </c>
      <c r="E6" s="1">
        <f t="shared" si="2"/>
        <v>6.3420991968134277E-2</v>
      </c>
      <c r="F6" s="1">
        <f t="shared" si="2"/>
        <v>1.6329931618554536E-2</v>
      </c>
      <c r="G6" s="1">
        <f t="shared" si="2"/>
        <v>8.164965809277256E-3</v>
      </c>
      <c r="H6" s="1">
        <f t="shared" si="2"/>
        <v>1.2472191289246483E-2</v>
      </c>
      <c r="I6" s="1">
        <f t="shared" si="2"/>
        <v>1.4142135623730911E-2</v>
      </c>
      <c r="J6" s="1">
        <f t="shared" si="2"/>
        <v>7.0710678118654918E-2</v>
      </c>
      <c r="K6" s="1">
        <f t="shared" si="2"/>
        <v>4.3204937989385496E-2</v>
      </c>
      <c r="L6" s="1">
        <f t="shared" si="2"/>
        <v>0</v>
      </c>
      <c r="M6" s="1">
        <f t="shared" si="2"/>
        <v>2.6246692913372668E-2</v>
      </c>
      <c r="N6" s="1">
        <f t="shared" si="2"/>
        <v>0</v>
      </c>
      <c r="O6" s="1">
        <f t="shared" si="2"/>
        <v>0.26849374087469829</v>
      </c>
      <c r="P6" s="1">
        <f t="shared" si="2"/>
        <v>0.26849374087469718</v>
      </c>
    </row>
    <row r="7" spans="1:16" x14ac:dyDescent="0.2">
      <c r="A7" s="1" t="s">
        <v>85</v>
      </c>
      <c r="B7" s="1"/>
      <c r="C7" s="25">
        <f>C6/C5</f>
        <v>1.558442066924106E-3</v>
      </c>
      <c r="D7" s="25">
        <f t="shared" ref="D7:P7" si="3">D6/D5</f>
        <v>2.1884203920999091E-2</v>
      </c>
      <c r="E7" s="25">
        <f t="shared" si="3"/>
        <v>3.4763927627334706E-3</v>
      </c>
      <c r="F7" s="25">
        <f t="shared" si="3"/>
        <v>6.1855801585433846E-3</v>
      </c>
      <c r="G7" s="25">
        <f t="shared" si="3"/>
        <v>4.8029210642807386E-2</v>
      </c>
      <c r="H7" s="25">
        <f t="shared" si="3"/>
        <v>3.2255667127361588E-2</v>
      </c>
      <c r="I7" s="25">
        <f t="shared" si="3"/>
        <v>1.4886458551295695E-2</v>
      </c>
      <c r="J7" s="25">
        <f t="shared" si="3"/>
        <v>1.0188858518538173E-2</v>
      </c>
      <c r="K7" s="25">
        <f t="shared" si="3"/>
        <v>6.6469135368285382E-3</v>
      </c>
      <c r="L7" s="25" t="e">
        <f t="shared" si="3"/>
        <v>#DIV/0!</v>
      </c>
      <c r="M7" s="25">
        <f t="shared" si="3"/>
        <v>0.12303137303143437</v>
      </c>
      <c r="N7" s="25" t="e">
        <f t="shared" si="3"/>
        <v>#DIV/0!</v>
      </c>
      <c r="O7" s="25">
        <f t="shared" si="3"/>
        <v>2.7525585983121854E-3</v>
      </c>
      <c r="P7" s="25">
        <f t="shared" si="3"/>
        <v>0.1092918890941781</v>
      </c>
    </row>
    <row r="8" spans="1:16" x14ac:dyDescent="0.2">
      <c r="A8" s="1" t="s">
        <v>110</v>
      </c>
      <c r="B8" s="1"/>
      <c r="C8" s="1">
        <v>60.860166666666665</v>
      </c>
      <c r="D8" s="1">
        <v>0.75566666666666682</v>
      </c>
      <c r="E8" s="1">
        <v>18.073333333333334</v>
      </c>
      <c r="F8" s="1">
        <v>2.5548999999999999</v>
      </c>
      <c r="G8" s="1">
        <v>0.18223333333333333</v>
      </c>
      <c r="H8" s="1">
        <v>0.40393333333333331</v>
      </c>
      <c r="I8" s="1">
        <v>0.91426666666666667</v>
      </c>
      <c r="J8" s="1">
        <v>7.3468333333333335</v>
      </c>
      <c r="K8" s="1">
        <v>6.145833333333333</v>
      </c>
      <c r="L8" s="1">
        <v>0.23866666666666667</v>
      </c>
      <c r="M8" s="1">
        <v>0.15060000000000001</v>
      </c>
      <c r="N8" s="1">
        <v>6.1199999999999997E-2</v>
      </c>
      <c r="O8" s="1">
        <v>97.687633333333309</v>
      </c>
      <c r="P8">
        <f t="shared" si="0"/>
        <v>2.3123666666666907</v>
      </c>
    </row>
    <row r="9" spans="1:16" x14ac:dyDescent="0.2">
      <c r="A9" s="1" t="s">
        <v>111</v>
      </c>
      <c r="B9" s="1"/>
      <c r="C9" s="26">
        <f>ABS(C5-C8)/C8</f>
        <v>2.2483233423065776E-3</v>
      </c>
      <c r="D9" s="26">
        <f t="shared" ref="D9:P9" si="4">ABS(D5-D8)/D8</f>
        <v>2.7790030877811959E-2</v>
      </c>
      <c r="E9" s="26">
        <f t="shared" si="4"/>
        <v>9.4061232017704621E-3</v>
      </c>
      <c r="F9" s="26">
        <f t="shared" si="4"/>
        <v>3.3308544365728672E-2</v>
      </c>
      <c r="G9" s="26">
        <f t="shared" si="4"/>
        <v>6.7130053045545923E-2</v>
      </c>
      <c r="H9" s="26">
        <f t="shared" si="4"/>
        <v>4.2746327776860694E-2</v>
      </c>
      <c r="I9" s="26">
        <f t="shared" si="4"/>
        <v>3.9084147586408116E-2</v>
      </c>
      <c r="J9" s="26">
        <f t="shared" si="4"/>
        <v>5.5375331775594901E-2</v>
      </c>
      <c r="K9" s="26">
        <f t="shared" si="4"/>
        <v>5.7627118644067846E-2</v>
      </c>
      <c r="L9" s="26">
        <f t="shared" si="4"/>
        <v>1</v>
      </c>
      <c r="M9" s="26">
        <f t="shared" si="4"/>
        <v>0.416555998229305</v>
      </c>
      <c r="N9" s="26">
        <f t="shared" si="4"/>
        <v>1</v>
      </c>
      <c r="O9" s="26">
        <f t="shared" si="4"/>
        <v>1.477157292853918E-3</v>
      </c>
      <c r="P9" s="26">
        <f t="shared" si="4"/>
        <v>6.2403598045280284E-2</v>
      </c>
    </row>
    <row r="10" spans="1:16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6" x14ac:dyDescent="0.2">
      <c r="A12" s="1" t="s">
        <v>39</v>
      </c>
      <c r="B12" s="1"/>
      <c r="C12" s="1">
        <v>60.69</v>
      </c>
      <c r="D12" s="1">
        <v>0.74</v>
      </c>
      <c r="E12" s="1">
        <v>18.34</v>
      </c>
      <c r="F12" s="1">
        <v>2.71</v>
      </c>
      <c r="G12" s="1">
        <v>0.21</v>
      </c>
      <c r="H12" s="1">
        <v>0.38</v>
      </c>
      <c r="I12" s="1">
        <v>0.96</v>
      </c>
      <c r="J12" s="1">
        <v>7.06</v>
      </c>
      <c r="K12" s="1">
        <v>6.58</v>
      </c>
      <c r="L12" s="1">
        <v>0</v>
      </c>
      <c r="M12" s="1">
        <v>0.2</v>
      </c>
      <c r="N12" s="1">
        <v>0</v>
      </c>
      <c r="O12" s="1">
        <v>97.86</v>
      </c>
      <c r="P12">
        <f t="shared" si="0"/>
        <v>2.1400000000000006</v>
      </c>
    </row>
    <row r="13" spans="1:16" x14ac:dyDescent="0.2">
      <c r="A13" s="1" t="s">
        <v>41</v>
      </c>
      <c r="B13" s="1"/>
      <c r="C13" s="1">
        <v>60.23</v>
      </c>
      <c r="D13" s="1">
        <v>0.77</v>
      </c>
      <c r="E13" s="1">
        <v>18.04</v>
      </c>
      <c r="F13" s="1">
        <v>2.64</v>
      </c>
      <c r="G13" s="1">
        <v>0.19</v>
      </c>
      <c r="H13" s="1">
        <v>0.38</v>
      </c>
      <c r="I13" s="1">
        <v>0.99</v>
      </c>
      <c r="J13" s="1">
        <v>6.98</v>
      </c>
      <c r="K13" s="1">
        <v>6.59</v>
      </c>
      <c r="L13" s="1">
        <v>0</v>
      </c>
      <c r="M13" s="1">
        <v>0.21</v>
      </c>
      <c r="N13" s="1">
        <v>0</v>
      </c>
      <c r="O13" s="1">
        <v>97.01</v>
      </c>
      <c r="P13">
        <f t="shared" si="0"/>
        <v>2.9899999999999949</v>
      </c>
    </row>
    <row r="14" spans="1:16" x14ac:dyDescent="0.2">
      <c r="A14" s="1" t="s">
        <v>42</v>
      </c>
      <c r="B14" s="1"/>
      <c r="C14" s="1">
        <v>60.38</v>
      </c>
      <c r="D14" s="1">
        <v>0.8</v>
      </c>
      <c r="E14" s="1">
        <v>18.14</v>
      </c>
      <c r="F14" s="1">
        <v>2.65</v>
      </c>
      <c r="G14" s="1">
        <v>0.15</v>
      </c>
      <c r="H14" s="1">
        <v>0.38</v>
      </c>
      <c r="I14" s="1">
        <v>0.94</v>
      </c>
      <c r="J14" s="1">
        <v>7.01</v>
      </c>
      <c r="K14" s="1">
        <v>6.58</v>
      </c>
      <c r="L14" s="1">
        <v>0</v>
      </c>
      <c r="M14" s="1">
        <v>0.19</v>
      </c>
      <c r="N14" s="1">
        <v>0</v>
      </c>
      <c r="O14" s="1">
        <v>97.23</v>
      </c>
      <c r="P14">
        <f t="shared" si="0"/>
        <v>2.769999999999996</v>
      </c>
    </row>
    <row r="15" spans="1:16" x14ac:dyDescent="0.2">
      <c r="A15" s="1" t="s">
        <v>43</v>
      </c>
      <c r="B15" s="1"/>
      <c r="C15" s="1">
        <v>60.52</v>
      </c>
      <c r="D15" s="1">
        <v>0.74</v>
      </c>
      <c r="E15" s="1">
        <v>18.21</v>
      </c>
      <c r="F15" s="1">
        <v>2.65</v>
      </c>
      <c r="G15" s="1">
        <v>0.17</v>
      </c>
      <c r="H15" s="1">
        <v>0.37</v>
      </c>
      <c r="I15" s="1">
        <v>0.96</v>
      </c>
      <c r="J15" s="1">
        <v>7.03</v>
      </c>
      <c r="K15" s="1">
        <v>6.56</v>
      </c>
      <c r="L15" s="1">
        <v>0</v>
      </c>
      <c r="M15" s="1">
        <v>0.2</v>
      </c>
      <c r="N15" s="1">
        <v>0</v>
      </c>
      <c r="O15" s="1">
        <v>97.4</v>
      </c>
      <c r="P15">
        <f t="shared" si="0"/>
        <v>2.5999999999999943</v>
      </c>
    </row>
    <row r="16" spans="1:16" x14ac:dyDescent="0.2">
      <c r="A16" s="1" t="s">
        <v>44</v>
      </c>
      <c r="B16" s="1"/>
      <c r="C16" s="1">
        <v>60.82</v>
      </c>
      <c r="D16" s="1">
        <v>0.78</v>
      </c>
      <c r="E16" s="1">
        <v>18.3</v>
      </c>
      <c r="F16" s="1">
        <v>2.63</v>
      </c>
      <c r="G16" s="1">
        <v>0.17</v>
      </c>
      <c r="H16" s="1">
        <v>0.38</v>
      </c>
      <c r="I16" s="1">
        <v>0.98</v>
      </c>
      <c r="J16" s="1">
        <v>7.05</v>
      </c>
      <c r="K16" s="1">
        <v>6.57</v>
      </c>
      <c r="L16" s="1">
        <v>0</v>
      </c>
      <c r="M16" s="1">
        <v>0.26</v>
      </c>
      <c r="N16" s="1">
        <v>0</v>
      </c>
      <c r="O16" s="1">
        <v>97.95</v>
      </c>
      <c r="P16">
        <f t="shared" si="0"/>
        <v>2.0499999999999972</v>
      </c>
    </row>
    <row r="17" spans="1:16" x14ac:dyDescent="0.2">
      <c r="A17" s="3" t="s">
        <v>1</v>
      </c>
      <c r="B17" s="3"/>
      <c r="C17" s="3">
        <f>AVERAGE(C12:C16)</f>
        <v>60.527999999999999</v>
      </c>
      <c r="D17" s="3">
        <f t="shared" ref="D17:P17" si="5">AVERAGE(D12:D16)</f>
        <v>0.76600000000000001</v>
      </c>
      <c r="E17" s="3">
        <f t="shared" si="5"/>
        <v>18.205999999999996</v>
      </c>
      <c r="F17" s="3">
        <f t="shared" si="5"/>
        <v>2.6560000000000001</v>
      </c>
      <c r="G17" s="3">
        <f t="shared" si="5"/>
        <v>0.17800000000000002</v>
      </c>
      <c r="H17" s="3">
        <f t="shared" si="5"/>
        <v>0.378</v>
      </c>
      <c r="I17" s="3">
        <f t="shared" si="5"/>
        <v>0.96599999999999997</v>
      </c>
      <c r="J17" s="3">
        <f t="shared" si="5"/>
        <v>7.0259999999999989</v>
      </c>
      <c r="K17" s="3">
        <f t="shared" si="5"/>
        <v>6.5759999999999987</v>
      </c>
      <c r="L17" s="3">
        <f t="shared" si="5"/>
        <v>0</v>
      </c>
      <c r="M17" s="3">
        <f t="shared" si="5"/>
        <v>0.21200000000000002</v>
      </c>
      <c r="N17" s="3">
        <f t="shared" si="5"/>
        <v>0</v>
      </c>
      <c r="O17" s="3">
        <f t="shared" si="5"/>
        <v>97.49</v>
      </c>
      <c r="P17" s="3">
        <f t="shared" si="5"/>
        <v>2.5099999999999967</v>
      </c>
    </row>
    <row r="18" spans="1:16" x14ac:dyDescent="0.2">
      <c r="A18" s="1" t="s">
        <v>92</v>
      </c>
      <c r="B18" s="1"/>
      <c r="C18" s="1">
        <f>_xlfn.STDEV.P(C12:C16)</f>
        <v>0.21084591530309543</v>
      </c>
      <c r="D18" s="1">
        <f t="shared" ref="D18:P18" si="6">_xlfn.STDEV.P(D12:D16)</f>
        <v>2.3323807579381222E-2</v>
      </c>
      <c r="E18" s="1">
        <f t="shared" si="6"/>
        <v>0.10836973747315282</v>
      </c>
      <c r="F18" s="1">
        <f t="shared" si="6"/>
        <v>2.8000000000000001E-2</v>
      </c>
      <c r="G18" s="1">
        <f t="shared" si="6"/>
        <v>2.0396078054370888E-2</v>
      </c>
      <c r="H18" s="1">
        <f t="shared" si="6"/>
        <v>4.0000000000000036E-3</v>
      </c>
      <c r="I18" s="1">
        <f t="shared" si="6"/>
        <v>1.7435595774162711E-2</v>
      </c>
      <c r="J18" s="1">
        <f t="shared" si="6"/>
        <v>2.8705400188814418E-2</v>
      </c>
      <c r="K18" s="1">
        <f t="shared" si="6"/>
        <v>1.0198039027185631E-2</v>
      </c>
      <c r="L18" s="1">
        <f t="shared" si="6"/>
        <v>0</v>
      </c>
      <c r="M18" s="1">
        <f t="shared" si="6"/>
        <v>2.4819347291981601E-2</v>
      </c>
      <c r="N18" s="1">
        <f t="shared" si="6"/>
        <v>0</v>
      </c>
      <c r="O18" s="1">
        <f t="shared" si="6"/>
        <v>0.36182868874648239</v>
      </c>
      <c r="P18" s="1">
        <f t="shared" si="6"/>
        <v>0.36182868874648066</v>
      </c>
    </row>
    <row r="19" spans="1:16" x14ac:dyDescent="0.2">
      <c r="A19" s="1" t="s">
        <v>85</v>
      </c>
      <c r="B19" s="1"/>
      <c r="C19" s="25">
        <f>C18/C17</f>
        <v>3.4834442787320817E-3</v>
      </c>
      <c r="D19" s="25">
        <f t="shared" ref="D19:P19" si="7">D18/D17</f>
        <v>3.0448834960027704E-2</v>
      </c>
      <c r="E19" s="25">
        <f t="shared" si="7"/>
        <v>5.9524188439609386E-3</v>
      </c>
      <c r="F19" s="25">
        <f t="shared" si="7"/>
        <v>1.0542168674698794E-2</v>
      </c>
      <c r="G19" s="25">
        <f t="shared" si="7"/>
        <v>0.11458470817062295</v>
      </c>
      <c r="H19" s="25">
        <f t="shared" si="7"/>
        <v>1.0582010582010592E-2</v>
      </c>
      <c r="I19" s="25">
        <f t="shared" si="7"/>
        <v>1.8049270987746079E-2</v>
      </c>
      <c r="J19" s="25">
        <f t="shared" si="7"/>
        <v>4.0855963832642219E-3</v>
      </c>
      <c r="K19" s="25">
        <f t="shared" si="7"/>
        <v>1.5507966890489101E-3</v>
      </c>
      <c r="L19" s="25" t="e">
        <f t="shared" si="7"/>
        <v>#DIV/0!</v>
      </c>
      <c r="M19" s="25">
        <f t="shared" si="7"/>
        <v>0.11707239288670565</v>
      </c>
      <c r="N19" s="25" t="e">
        <f t="shared" si="7"/>
        <v>#DIV/0!</v>
      </c>
      <c r="O19" s="25">
        <f t="shared" si="7"/>
        <v>3.7114441352598462E-3</v>
      </c>
      <c r="P19" s="25">
        <f t="shared" si="7"/>
        <v>0.14415485607429529</v>
      </c>
    </row>
    <row r="20" spans="1:16" x14ac:dyDescent="0.2">
      <c r="A20" s="1" t="s">
        <v>110</v>
      </c>
      <c r="B20" s="1"/>
      <c r="C20" s="1">
        <v>60.56303333333333</v>
      </c>
      <c r="D20" s="1">
        <v>0.73736666666666661</v>
      </c>
      <c r="E20" s="1">
        <v>18.161066666666667</v>
      </c>
      <c r="F20" s="1">
        <v>2.4959333333333333</v>
      </c>
      <c r="G20" s="1">
        <v>0.19040000000000001</v>
      </c>
      <c r="H20" s="1">
        <v>0.39840000000000003</v>
      </c>
      <c r="I20" s="1">
        <v>0.89036666666666664</v>
      </c>
      <c r="J20" s="1">
        <v>7.2956333333333339</v>
      </c>
      <c r="K20" s="1">
        <v>6.175066666666666</v>
      </c>
      <c r="L20" s="1">
        <v>0.26120000000000004</v>
      </c>
      <c r="M20" s="1">
        <v>0.16416666666666668</v>
      </c>
      <c r="N20" s="1">
        <v>7.3633333333333328E-2</v>
      </c>
      <c r="O20" s="1">
        <f>SUM(C20:N20)</f>
        <v>97.406266666666667</v>
      </c>
      <c r="P20">
        <f t="shared" si="0"/>
        <v>2.5937333333333328</v>
      </c>
    </row>
    <row r="21" spans="1:16" x14ac:dyDescent="0.2">
      <c r="A21" s="1" t="s">
        <v>111</v>
      </c>
      <c r="B21" s="1"/>
      <c r="C21" s="26">
        <f>ABS(C17-C20)/C20</f>
        <v>5.7846067815842063E-4</v>
      </c>
      <c r="D21" s="26">
        <f t="shared" ref="D21:P21" si="8">ABS(D17-D20)/D20</f>
        <v>3.8831879209800732E-2</v>
      </c>
      <c r="E21" s="26">
        <f t="shared" si="8"/>
        <v>2.474157171384717E-3</v>
      </c>
      <c r="F21" s="26">
        <f t="shared" si="8"/>
        <v>6.4130986404551463E-2</v>
      </c>
      <c r="G21" s="26">
        <f t="shared" si="8"/>
        <v>6.512605042016803E-2</v>
      </c>
      <c r="H21" s="26">
        <f t="shared" si="8"/>
        <v>5.1204819277108501E-2</v>
      </c>
      <c r="I21" s="26">
        <f t="shared" si="8"/>
        <v>8.4946276814795399E-2</v>
      </c>
      <c r="J21" s="26">
        <f t="shared" si="8"/>
        <v>3.6958180464113456E-2</v>
      </c>
      <c r="K21" s="26">
        <f t="shared" si="8"/>
        <v>6.492777405911937E-2</v>
      </c>
      <c r="L21" s="26">
        <f t="shared" si="8"/>
        <v>1</v>
      </c>
      <c r="M21" s="26">
        <f t="shared" si="8"/>
        <v>0.29137055837563453</v>
      </c>
      <c r="N21" s="26">
        <f t="shared" si="8"/>
        <v>1</v>
      </c>
      <c r="O21" s="26">
        <f t="shared" si="8"/>
        <v>8.5962983901098416E-4</v>
      </c>
      <c r="P21" s="26">
        <f t="shared" si="8"/>
        <v>3.2282938364263658E-2</v>
      </c>
    </row>
    <row r="22" spans="1:1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6" x14ac:dyDescent="0.2">
      <c r="A23" s="1" t="s">
        <v>45</v>
      </c>
      <c r="B23" s="1"/>
      <c r="C23" s="1">
        <v>60.85</v>
      </c>
      <c r="D23" s="1">
        <v>0.74</v>
      </c>
      <c r="E23" s="1">
        <v>18.239999999999998</v>
      </c>
      <c r="F23" s="1">
        <v>2.7</v>
      </c>
      <c r="G23" s="1">
        <v>0.22</v>
      </c>
      <c r="H23" s="1">
        <v>0.38</v>
      </c>
      <c r="I23" s="1">
        <v>0.96</v>
      </c>
      <c r="J23" s="1">
        <v>7.25</v>
      </c>
      <c r="K23" s="1">
        <v>6.44</v>
      </c>
      <c r="L23" s="1">
        <v>0</v>
      </c>
      <c r="M23" s="1">
        <v>0.21</v>
      </c>
      <c r="N23" s="1">
        <v>0</v>
      </c>
      <c r="O23" s="1">
        <v>97.99</v>
      </c>
      <c r="P23">
        <f t="shared" si="0"/>
        <v>2.0100000000000051</v>
      </c>
    </row>
    <row r="24" spans="1:16" x14ac:dyDescent="0.2">
      <c r="A24" s="1" t="s">
        <v>46</v>
      </c>
      <c r="B24" s="1"/>
      <c r="C24" s="1">
        <v>60.7</v>
      </c>
      <c r="D24" s="1">
        <v>0.8</v>
      </c>
      <c r="E24" s="1">
        <v>18.21</v>
      </c>
      <c r="F24" s="1">
        <v>2.67</v>
      </c>
      <c r="G24" s="1">
        <v>0.19</v>
      </c>
      <c r="H24" s="1">
        <v>0.39</v>
      </c>
      <c r="I24" s="1">
        <v>0.93</v>
      </c>
      <c r="J24" s="1">
        <v>7.19</v>
      </c>
      <c r="K24" s="1">
        <v>6.41</v>
      </c>
      <c r="L24" s="1">
        <v>0</v>
      </c>
      <c r="M24" s="1">
        <v>0.21</v>
      </c>
      <c r="N24" s="1">
        <v>0</v>
      </c>
      <c r="O24" s="1">
        <v>97.7</v>
      </c>
      <c r="P24">
        <f t="shared" si="0"/>
        <v>2.2999999999999972</v>
      </c>
    </row>
    <row r="25" spans="1:16" x14ac:dyDescent="0.2">
      <c r="A25" s="1" t="s">
        <v>47</v>
      </c>
      <c r="B25" s="1"/>
      <c r="C25" s="1">
        <v>61</v>
      </c>
      <c r="D25" s="1">
        <v>0.75</v>
      </c>
      <c r="E25" s="1">
        <v>18.34</v>
      </c>
      <c r="F25" s="1">
        <v>2.64</v>
      </c>
      <c r="G25" s="1">
        <v>0.16</v>
      </c>
      <c r="H25" s="1">
        <v>0.39</v>
      </c>
      <c r="I25" s="1">
        <v>0.95</v>
      </c>
      <c r="J25" s="1">
        <v>7.23</v>
      </c>
      <c r="K25" s="1">
        <v>6.41</v>
      </c>
      <c r="L25" s="1">
        <v>0</v>
      </c>
      <c r="M25" s="1">
        <v>0.19</v>
      </c>
      <c r="N25" s="1">
        <v>0</v>
      </c>
      <c r="O25" s="1">
        <v>98.06</v>
      </c>
      <c r="P25">
        <f t="shared" si="0"/>
        <v>1.9399999999999977</v>
      </c>
    </row>
    <row r="26" spans="1:16" x14ac:dyDescent="0.2">
      <c r="A26" s="1" t="s">
        <v>48</v>
      </c>
      <c r="B26" s="1"/>
      <c r="C26" s="1">
        <v>61.39</v>
      </c>
      <c r="D26" s="1">
        <v>0.79</v>
      </c>
      <c r="E26" s="1">
        <v>18.399999999999999</v>
      </c>
      <c r="F26" s="1">
        <v>2.66</v>
      </c>
      <c r="G26" s="1">
        <v>0.2</v>
      </c>
      <c r="H26" s="1">
        <v>0.38</v>
      </c>
      <c r="I26" s="1">
        <v>0.95</v>
      </c>
      <c r="J26" s="1">
        <v>7.21</v>
      </c>
      <c r="K26" s="1">
        <v>6.48</v>
      </c>
      <c r="L26" s="1">
        <v>0</v>
      </c>
      <c r="M26" s="1">
        <v>0.2</v>
      </c>
      <c r="N26" s="1">
        <v>0</v>
      </c>
      <c r="O26" s="1">
        <v>98.66</v>
      </c>
      <c r="P26">
        <f t="shared" si="0"/>
        <v>1.3400000000000034</v>
      </c>
    </row>
    <row r="27" spans="1:16" x14ac:dyDescent="0.2">
      <c r="A27" s="3" t="s">
        <v>1</v>
      </c>
      <c r="B27" s="3"/>
      <c r="C27" s="3">
        <f>AVERAGE(C23:C26)</f>
        <v>60.984999999999999</v>
      </c>
      <c r="D27" s="3">
        <f t="shared" ref="D27:P27" si="9">AVERAGE(D23:D26)</f>
        <v>0.77</v>
      </c>
      <c r="E27" s="3">
        <f t="shared" si="9"/>
        <v>18.297499999999999</v>
      </c>
      <c r="F27" s="3">
        <f t="shared" si="9"/>
        <v>2.6675</v>
      </c>
      <c r="G27" s="3">
        <f t="shared" si="9"/>
        <v>0.1925</v>
      </c>
      <c r="H27" s="3">
        <f t="shared" si="9"/>
        <v>0.38500000000000001</v>
      </c>
      <c r="I27" s="3">
        <f t="shared" si="9"/>
        <v>0.94750000000000001</v>
      </c>
      <c r="J27" s="3">
        <f t="shared" si="9"/>
        <v>7.2200000000000006</v>
      </c>
      <c r="K27" s="3">
        <f t="shared" si="9"/>
        <v>6.4350000000000005</v>
      </c>
      <c r="L27" s="3">
        <f t="shared" si="9"/>
        <v>0</v>
      </c>
      <c r="M27" s="3">
        <f t="shared" si="9"/>
        <v>0.20250000000000001</v>
      </c>
      <c r="N27" s="3">
        <f t="shared" si="9"/>
        <v>0</v>
      </c>
      <c r="O27" s="3">
        <f t="shared" si="9"/>
        <v>98.102499999999992</v>
      </c>
      <c r="P27" s="3">
        <f t="shared" si="9"/>
        <v>1.8975000000000009</v>
      </c>
    </row>
    <row r="28" spans="1:16" x14ac:dyDescent="0.2">
      <c r="A28" s="1" t="s">
        <v>92</v>
      </c>
      <c r="B28" s="1"/>
      <c r="C28" s="1">
        <f>_xlfn.STDEV.P(C23:C26)</f>
        <v>0.25675864152935463</v>
      </c>
      <c r="D28" s="1">
        <f t="shared" ref="D28:P28" si="10">_xlfn.STDEV.P(D23:D26)</f>
        <v>2.5495097567963948E-2</v>
      </c>
      <c r="E28" s="1">
        <f t="shared" si="10"/>
        <v>7.6280731511961339E-2</v>
      </c>
      <c r="F28" s="1">
        <f t="shared" si="10"/>
        <v>2.1650635094610977E-2</v>
      </c>
      <c r="G28" s="1">
        <f t="shared" si="10"/>
        <v>2.1650635094611057E-2</v>
      </c>
      <c r="H28" s="1">
        <f t="shared" si="10"/>
        <v>5.0000000000000044E-3</v>
      </c>
      <c r="I28" s="1">
        <f t="shared" si="10"/>
        <v>1.0897247358851649E-2</v>
      </c>
      <c r="J28" s="1">
        <f t="shared" si="10"/>
        <v>2.2360679774997817E-2</v>
      </c>
      <c r="K28" s="1">
        <f t="shared" si="10"/>
        <v>2.8722813232690266E-2</v>
      </c>
      <c r="L28" s="1">
        <f t="shared" si="10"/>
        <v>0</v>
      </c>
      <c r="M28" s="1">
        <f t="shared" si="10"/>
        <v>8.2915619758884944E-3</v>
      </c>
      <c r="N28" s="1">
        <f t="shared" si="10"/>
        <v>0</v>
      </c>
      <c r="O28" s="1">
        <f t="shared" si="10"/>
        <v>0.34902542887302457</v>
      </c>
      <c r="P28" s="1">
        <f t="shared" si="10"/>
        <v>0.34902542887302462</v>
      </c>
    </row>
    <row r="29" spans="1:16" x14ac:dyDescent="0.2">
      <c r="A29" s="1" t="s">
        <v>85</v>
      </c>
      <c r="B29" s="1"/>
      <c r="C29" s="25">
        <f>C28/C27</f>
        <v>4.2101933513053148E-3</v>
      </c>
      <c r="D29" s="25">
        <f t="shared" ref="D29:P29" si="11">D28/D27</f>
        <v>3.3110516322031103E-2</v>
      </c>
      <c r="E29" s="25">
        <f t="shared" si="11"/>
        <v>4.1689155082367179E-3</v>
      </c>
      <c r="F29" s="25">
        <f t="shared" si="11"/>
        <v>8.1164517693012098E-3</v>
      </c>
      <c r="G29" s="25">
        <f t="shared" si="11"/>
        <v>0.11247083166031717</v>
      </c>
      <c r="H29" s="25">
        <f t="shared" si="11"/>
        <v>1.2987012987012998E-2</v>
      </c>
      <c r="I29" s="25">
        <f t="shared" si="11"/>
        <v>1.1501052621479312E-2</v>
      </c>
      <c r="J29" s="25">
        <f t="shared" si="11"/>
        <v>3.0970470602490049E-3</v>
      </c>
      <c r="K29" s="25">
        <f t="shared" si="11"/>
        <v>4.4635296398897071E-3</v>
      </c>
      <c r="L29" s="25" t="e">
        <f t="shared" si="11"/>
        <v>#DIV/0!</v>
      </c>
      <c r="M29" s="25">
        <f t="shared" si="11"/>
        <v>4.094598506611602E-2</v>
      </c>
      <c r="N29" s="25" t="e">
        <f t="shared" si="11"/>
        <v>#DIV/0!</v>
      </c>
      <c r="O29" s="25">
        <f t="shared" si="11"/>
        <v>3.5577628385925395E-3</v>
      </c>
      <c r="P29" s="25">
        <f t="shared" si="11"/>
        <v>0.18393961995943317</v>
      </c>
    </row>
    <row r="30" spans="1:16" x14ac:dyDescent="0.2">
      <c r="A30" s="1" t="s">
        <v>110</v>
      </c>
      <c r="B30" s="1"/>
      <c r="C30" s="1">
        <v>60.806366666666662</v>
      </c>
      <c r="D30" s="1">
        <v>0.74186666666666667</v>
      </c>
      <c r="E30" s="1">
        <v>18.133666666666667</v>
      </c>
      <c r="F30" s="1">
        <v>2.5612333333333335</v>
      </c>
      <c r="G30" s="1">
        <v>0.18003333333333335</v>
      </c>
      <c r="H30" s="1">
        <v>0.39939999999999998</v>
      </c>
      <c r="I30" s="1">
        <v>0.89869999999999994</v>
      </c>
      <c r="J30" s="1">
        <v>7.4619333333333335</v>
      </c>
      <c r="K30" s="1">
        <v>5.9433000000000007</v>
      </c>
      <c r="L30" s="1">
        <v>0.24213333333333331</v>
      </c>
      <c r="M30" s="1">
        <v>0.15843333333333331</v>
      </c>
      <c r="N30" s="1">
        <v>5.9866666666666672E-2</v>
      </c>
      <c r="O30" s="1">
        <f>SUM(C30:N30)</f>
        <v>97.58693333333332</v>
      </c>
      <c r="P30">
        <f t="shared" si="0"/>
        <v>2.4130666666666798</v>
      </c>
    </row>
    <row r="31" spans="1:16" x14ac:dyDescent="0.2">
      <c r="A31" s="1" t="s">
        <v>111</v>
      </c>
      <c r="B31" s="1"/>
      <c r="C31" s="26">
        <f>ABS(C27-C30)/C30</f>
        <v>2.9377406203627376E-3</v>
      </c>
      <c r="D31" s="26">
        <f t="shared" ref="D31:P31" si="12">ABS(D27-D30)/D30</f>
        <v>3.792235801581597E-2</v>
      </c>
      <c r="E31" s="26">
        <f t="shared" si="12"/>
        <v>9.0347603904339709E-3</v>
      </c>
      <c r="F31" s="26">
        <f t="shared" si="12"/>
        <v>4.1490427788695487E-2</v>
      </c>
      <c r="G31" s="26">
        <f t="shared" si="12"/>
        <v>6.9246435845213769E-2</v>
      </c>
      <c r="H31" s="26">
        <f t="shared" si="12"/>
        <v>3.6054081121682444E-2</v>
      </c>
      <c r="I31" s="26">
        <f t="shared" si="12"/>
        <v>5.4300656503838952E-2</v>
      </c>
      <c r="J31" s="26">
        <f t="shared" si="12"/>
        <v>3.2422339161432633E-2</v>
      </c>
      <c r="K31" s="26">
        <f t="shared" si="12"/>
        <v>8.273181565796775E-2</v>
      </c>
      <c r="L31" s="26">
        <f t="shared" si="12"/>
        <v>1</v>
      </c>
      <c r="M31" s="26">
        <f t="shared" si="12"/>
        <v>0.27814012202819294</v>
      </c>
      <c r="N31" s="26">
        <f t="shared" si="12"/>
        <v>1</v>
      </c>
      <c r="O31" s="26">
        <f t="shared" si="12"/>
        <v>5.2831526625149805E-3</v>
      </c>
      <c r="P31" s="26">
        <f t="shared" si="12"/>
        <v>0.21365620510554045</v>
      </c>
    </row>
    <row r="32" spans="1: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6" x14ac:dyDescent="0.2">
      <c r="A33" s="1" t="s">
        <v>49</v>
      </c>
      <c r="B33" s="1"/>
      <c r="C33" s="1">
        <v>60.64</v>
      </c>
      <c r="D33" s="1">
        <v>0.78</v>
      </c>
      <c r="E33" s="1">
        <v>18.5</v>
      </c>
      <c r="F33" s="1">
        <v>2.61</v>
      </c>
      <c r="G33" s="1">
        <v>0.16</v>
      </c>
      <c r="H33" s="1">
        <v>0.42</v>
      </c>
      <c r="I33" s="1">
        <v>1.02</v>
      </c>
      <c r="J33" s="1">
        <v>7.03</v>
      </c>
      <c r="K33" s="1">
        <v>6.57</v>
      </c>
      <c r="L33" s="1">
        <v>0</v>
      </c>
      <c r="M33" s="1">
        <v>0.19</v>
      </c>
      <c r="N33" s="1">
        <v>0</v>
      </c>
      <c r="O33" s="1">
        <v>97.91</v>
      </c>
      <c r="P33">
        <f t="shared" si="0"/>
        <v>2.0900000000000034</v>
      </c>
    </row>
    <row r="34" spans="1:16" x14ac:dyDescent="0.2">
      <c r="A34" s="1" t="s">
        <v>50</v>
      </c>
      <c r="B34" s="1"/>
      <c r="C34" s="1">
        <v>60.8</v>
      </c>
      <c r="D34" s="1">
        <v>0.8</v>
      </c>
      <c r="E34" s="1">
        <v>18.47</v>
      </c>
      <c r="F34" s="1">
        <v>2.7</v>
      </c>
      <c r="G34" s="1">
        <v>0.25</v>
      </c>
      <c r="H34" s="1">
        <v>0.45</v>
      </c>
      <c r="I34" s="1">
        <v>1</v>
      </c>
      <c r="J34" s="1">
        <v>7</v>
      </c>
      <c r="K34" s="1">
        <v>6.56</v>
      </c>
      <c r="L34" s="1">
        <v>0</v>
      </c>
      <c r="M34" s="1">
        <v>0.21</v>
      </c>
      <c r="N34" s="1">
        <v>0</v>
      </c>
      <c r="O34" s="1">
        <v>98.25</v>
      </c>
      <c r="P34">
        <f t="shared" si="0"/>
        <v>1.75</v>
      </c>
    </row>
    <row r="35" spans="1:16" x14ac:dyDescent="0.2">
      <c r="A35" s="1" t="s">
        <v>51</v>
      </c>
      <c r="B35" s="1"/>
      <c r="C35" s="1">
        <v>61.12</v>
      </c>
      <c r="D35" s="1">
        <v>0.77</v>
      </c>
      <c r="E35" s="1">
        <v>18.61</v>
      </c>
      <c r="F35" s="1">
        <v>2.65</v>
      </c>
      <c r="G35" s="1">
        <v>0.17</v>
      </c>
      <c r="H35" s="1">
        <v>0.45</v>
      </c>
      <c r="I35" s="1">
        <v>1.02</v>
      </c>
      <c r="J35" s="1">
        <v>7.06</v>
      </c>
      <c r="K35" s="1">
        <v>6.55</v>
      </c>
      <c r="L35" s="1">
        <v>0</v>
      </c>
      <c r="M35" s="1">
        <v>0.23</v>
      </c>
      <c r="N35" s="1">
        <v>0</v>
      </c>
      <c r="O35" s="1">
        <v>98.63</v>
      </c>
      <c r="P35">
        <f t="shared" si="0"/>
        <v>1.3700000000000045</v>
      </c>
    </row>
    <row r="36" spans="1:16" x14ac:dyDescent="0.2">
      <c r="A36" s="3" t="s">
        <v>1</v>
      </c>
      <c r="B36" s="3"/>
      <c r="C36" s="3">
        <f>AVERAGE(C32:C35)</f>
        <v>60.853333333333332</v>
      </c>
      <c r="D36" s="3">
        <f t="shared" ref="D36:P36" si="13">AVERAGE(D32:D35)</f>
        <v>0.78333333333333333</v>
      </c>
      <c r="E36" s="3">
        <f t="shared" si="13"/>
        <v>18.526666666666667</v>
      </c>
      <c r="F36" s="3">
        <f t="shared" si="13"/>
        <v>2.6533333333333338</v>
      </c>
      <c r="G36" s="3">
        <f t="shared" si="13"/>
        <v>0.19333333333333336</v>
      </c>
      <c r="H36" s="3">
        <f t="shared" si="13"/>
        <v>0.44</v>
      </c>
      <c r="I36" s="3">
        <f t="shared" si="13"/>
        <v>1.0133333333333334</v>
      </c>
      <c r="J36" s="3">
        <f t="shared" si="13"/>
        <v>7.03</v>
      </c>
      <c r="K36" s="3">
        <f t="shared" si="13"/>
        <v>6.56</v>
      </c>
      <c r="L36" s="3">
        <f t="shared" si="13"/>
        <v>0</v>
      </c>
      <c r="M36" s="3">
        <f t="shared" si="13"/>
        <v>0.21</v>
      </c>
      <c r="N36" s="3">
        <f t="shared" si="13"/>
        <v>0</v>
      </c>
      <c r="O36" s="3">
        <f t="shared" si="13"/>
        <v>98.263333333333321</v>
      </c>
      <c r="P36" s="3">
        <f t="shared" si="13"/>
        <v>1.7366666666666692</v>
      </c>
    </row>
    <row r="37" spans="1:16" x14ac:dyDescent="0.2">
      <c r="A37" s="1" t="s">
        <v>92</v>
      </c>
      <c r="B37" s="1"/>
      <c r="C37" s="1">
        <f>_xlfn.STDEV.P(C32:C35)</f>
        <v>0.19955506062794245</v>
      </c>
      <c r="D37" s="1">
        <f t="shared" ref="D37:P37" si="14">_xlfn.STDEV.P(D32:D35)</f>
        <v>1.2472191289246483E-2</v>
      </c>
      <c r="E37" s="1">
        <f t="shared" si="14"/>
        <v>6.0184900284226059E-2</v>
      </c>
      <c r="F37" s="1">
        <f t="shared" si="14"/>
        <v>3.6817870057290994E-2</v>
      </c>
      <c r="G37" s="1">
        <f t="shared" si="14"/>
        <v>4.0276819911981836E-2</v>
      </c>
      <c r="H37" s="1">
        <f t="shared" si="14"/>
        <v>1.4142135623730963E-2</v>
      </c>
      <c r="I37" s="1">
        <f t="shared" si="14"/>
        <v>9.4280904158206419E-3</v>
      </c>
      <c r="J37" s="1">
        <f t="shared" si="14"/>
        <v>2.4494897427831619E-2</v>
      </c>
      <c r="K37" s="1">
        <f t="shared" si="14"/>
        <v>8.1649658092774486E-3</v>
      </c>
      <c r="L37" s="1">
        <f t="shared" si="14"/>
        <v>0</v>
      </c>
      <c r="M37" s="1">
        <f t="shared" si="14"/>
        <v>1.6329931618554526E-2</v>
      </c>
      <c r="N37" s="1">
        <f t="shared" si="14"/>
        <v>0</v>
      </c>
      <c r="O37" s="1">
        <f t="shared" si="14"/>
        <v>0.29408993333483652</v>
      </c>
      <c r="P37" s="1">
        <f t="shared" si="14"/>
        <v>0.29408993333483591</v>
      </c>
    </row>
    <row r="38" spans="1:16" x14ac:dyDescent="0.2">
      <c r="A38" s="1" t="s">
        <v>85</v>
      </c>
      <c r="B38" s="1"/>
      <c r="C38" s="25">
        <f>C37/C36</f>
        <v>3.2792790418702199E-3</v>
      </c>
      <c r="D38" s="25">
        <f t="shared" ref="D38:P38" si="15">D37/D36</f>
        <v>1.5921946326697637E-2</v>
      </c>
      <c r="E38" s="25">
        <f t="shared" si="15"/>
        <v>3.2485552510377507E-3</v>
      </c>
      <c r="F38" s="25">
        <f t="shared" si="15"/>
        <v>1.3876081679883539E-2</v>
      </c>
      <c r="G38" s="25">
        <f t="shared" si="15"/>
        <v>0.20832837885507843</v>
      </c>
      <c r="H38" s="25">
        <f t="shared" si="15"/>
        <v>3.2141217326661281E-2</v>
      </c>
      <c r="I38" s="25">
        <f t="shared" si="15"/>
        <v>9.304036594559844E-3</v>
      </c>
      <c r="J38" s="25">
        <f t="shared" si="15"/>
        <v>3.4843381831908419E-3</v>
      </c>
      <c r="K38" s="25">
        <f t="shared" si="15"/>
        <v>1.2446594221459527E-3</v>
      </c>
      <c r="L38" s="25" t="e">
        <f t="shared" si="15"/>
        <v>#DIV/0!</v>
      </c>
      <c r="M38" s="25">
        <f t="shared" si="15"/>
        <v>7.7761579135973938E-2</v>
      </c>
      <c r="N38" s="25" t="e">
        <f t="shared" si="15"/>
        <v>#DIV/0!</v>
      </c>
      <c r="O38" s="25">
        <f t="shared" si="15"/>
        <v>2.9928756063791503E-3</v>
      </c>
      <c r="P38" s="25">
        <f t="shared" si="15"/>
        <v>0.16934161228493405</v>
      </c>
    </row>
    <row r="39" spans="1:16" x14ac:dyDescent="0.2">
      <c r="A39" s="1" t="s">
        <v>110</v>
      </c>
      <c r="B39" s="1"/>
      <c r="C39" s="1">
        <v>60.754433333333338</v>
      </c>
      <c r="D39" s="1">
        <v>0.76483333333333337</v>
      </c>
      <c r="E39" s="1">
        <v>18.136299999999999</v>
      </c>
      <c r="F39" s="1">
        <v>2.5298666666666669</v>
      </c>
      <c r="G39" s="1">
        <v>0.19993333333333332</v>
      </c>
      <c r="H39" s="1">
        <v>0.4516</v>
      </c>
      <c r="I39" s="1">
        <v>0.91573333333333329</v>
      </c>
      <c r="J39" s="1">
        <v>7.0651666666666664</v>
      </c>
      <c r="K39" s="1">
        <v>6.1932</v>
      </c>
      <c r="L39" s="1">
        <v>0.21056666666666668</v>
      </c>
      <c r="M39" s="1">
        <v>0.14996666666666666</v>
      </c>
      <c r="N39" s="1">
        <v>8.0133333333333334E-2</v>
      </c>
      <c r="O39" s="1">
        <v>97.451733333333351</v>
      </c>
      <c r="P39">
        <f t="shared" si="0"/>
        <v>2.5482666666666489</v>
      </c>
    </row>
    <row r="40" spans="1:16" x14ac:dyDescent="0.2">
      <c r="A40" s="1" t="s">
        <v>111</v>
      </c>
      <c r="B40" s="1"/>
      <c r="C40" s="26">
        <f>ABS(C36-C39)/C39</f>
        <v>1.6278647429294869E-3</v>
      </c>
      <c r="D40" s="26">
        <f t="shared" ref="D40:P40" si="16">ABS(D36-D39)/D39</f>
        <v>2.4188276312922152E-2</v>
      </c>
      <c r="E40" s="26">
        <f t="shared" si="16"/>
        <v>2.1524052131177186E-2</v>
      </c>
      <c r="F40" s="26">
        <f t="shared" si="16"/>
        <v>4.8803626014546284E-2</v>
      </c>
      <c r="G40" s="26">
        <f t="shared" si="16"/>
        <v>3.301100366788913E-2</v>
      </c>
      <c r="H40" s="26">
        <f t="shared" si="16"/>
        <v>2.5686448184233834E-2</v>
      </c>
      <c r="I40" s="26">
        <f t="shared" si="16"/>
        <v>0.10658124635993026</v>
      </c>
      <c r="J40" s="26">
        <f t="shared" si="16"/>
        <v>4.9774716331295972E-3</v>
      </c>
      <c r="K40" s="26">
        <f t="shared" si="16"/>
        <v>5.9226248143124646E-2</v>
      </c>
      <c r="L40" s="26">
        <f t="shared" si="16"/>
        <v>1</v>
      </c>
      <c r="M40" s="26">
        <f t="shared" si="16"/>
        <v>0.40031118026228046</v>
      </c>
      <c r="N40" s="26">
        <f t="shared" si="16"/>
        <v>1</v>
      </c>
      <c r="O40" s="26">
        <f t="shared" si="16"/>
        <v>8.3282253915781552E-3</v>
      </c>
      <c r="P40" s="26">
        <f t="shared" si="16"/>
        <v>0.31849100041857942</v>
      </c>
    </row>
    <row r="41" spans="1:16" x14ac:dyDescent="0.2">
      <c r="A41" s="1"/>
      <c r="B41" s="1"/>
      <c r="C41" s="26"/>
    </row>
    <row r="42" spans="1:16" x14ac:dyDescent="0.2">
      <c r="A42" s="1" t="s">
        <v>29</v>
      </c>
      <c r="B42" s="1"/>
      <c r="C42" s="1">
        <v>60.02</v>
      </c>
      <c r="D42" s="1">
        <v>0.72</v>
      </c>
      <c r="E42" s="1">
        <v>17.850000000000001</v>
      </c>
      <c r="F42" s="1">
        <v>2.61</v>
      </c>
      <c r="G42" s="1">
        <v>0.17</v>
      </c>
      <c r="H42" s="1">
        <v>0.36</v>
      </c>
      <c r="I42" s="1">
        <v>0.9</v>
      </c>
      <c r="J42" s="1">
        <v>7.29</v>
      </c>
      <c r="K42" s="1">
        <v>6.19</v>
      </c>
      <c r="L42" s="1">
        <v>0</v>
      </c>
      <c r="M42" s="1">
        <v>0.21</v>
      </c>
      <c r="N42" s="1">
        <v>0</v>
      </c>
      <c r="O42" s="1">
        <v>96.32</v>
      </c>
      <c r="P42">
        <f t="shared" si="0"/>
        <v>3.6800000000000068</v>
      </c>
    </row>
    <row r="43" spans="1:16" x14ac:dyDescent="0.2">
      <c r="A43" s="1" t="s">
        <v>30</v>
      </c>
      <c r="B43" s="1"/>
      <c r="C43" s="1">
        <v>60.32</v>
      </c>
      <c r="D43" s="1">
        <v>0.76</v>
      </c>
      <c r="E43" s="1">
        <v>18.010000000000002</v>
      </c>
      <c r="F43" s="1">
        <v>2.63</v>
      </c>
      <c r="G43" s="1">
        <v>0.21</v>
      </c>
      <c r="H43" s="1">
        <v>0.34</v>
      </c>
      <c r="I43" s="1">
        <v>0.93</v>
      </c>
      <c r="J43" s="1">
        <v>7.34</v>
      </c>
      <c r="K43" s="1">
        <v>6.22</v>
      </c>
      <c r="L43" s="1">
        <v>0</v>
      </c>
      <c r="M43" s="1">
        <v>0.2</v>
      </c>
      <c r="N43" s="1">
        <v>0</v>
      </c>
      <c r="O43" s="1">
        <v>96.97</v>
      </c>
      <c r="P43">
        <f t="shared" si="0"/>
        <v>3.0300000000000011</v>
      </c>
    </row>
    <row r="44" spans="1:16" x14ac:dyDescent="0.2">
      <c r="A44" s="1" t="s">
        <v>31</v>
      </c>
      <c r="B44" s="1"/>
      <c r="C44" s="1">
        <v>60.1</v>
      </c>
      <c r="D44" s="1">
        <v>0.76</v>
      </c>
      <c r="E44" s="1">
        <v>18.440000000000001</v>
      </c>
      <c r="F44" s="1">
        <v>2.65</v>
      </c>
      <c r="G44" s="1">
        <v>0.19</v>
      </c>
      <c r="H44" s="1">
        <v>0.36</v>
      </c>
      <c r="I44" s="1">
        <v>1.1599999999999999</v>
      </c>
      <c r="J44" s="1">
        <v>7.73</v>
      </c>
      <c r="K44" s="1">
        <v>6.18</v>
      </c>
      <c r="L44" s="1">
        <v>0</v>
      </c>
      <c r="M44" s="1">
        <v>0.6</v>
      </c>
      <c r="N44" s="1">
        <v>0</v>
      </c>
      <c r="O44" s="1">
        <v>98.17</v>
      </c>
      <c r="P44">
        <f t="shared" si="0"/>
        <v>1.8299999999999983</v>
      </c>
    </row>
    <row r="45" spans="1:16" x14ac:dyDescent="0.2">
      <c r="A45" s="1" t="s">
        <v>32</v>
      </c>
      <c r="B45" s="1"/>
      <c r="C45" s="1">
        <v>60.85</v>
      </c>
      <c r="D45" s="1">
        <v>0.76</v>
      </c>
      <c r="E45" s="1">
        <v>18.190000000000001</v>
      </c>
      <c r="F45" s="1">
        <v>2.6</v>
      </c>
      <c r="G45" s="1">
        <v>0.2</v>
      </c>
      <c r="H45" s="1">
        <v>0.35</v>
      </c>
      <c r="I45" s="1">
        <v>0.94</v>
      </c>
      <c r="J45" s="1">
        <v>7.46</v>
      </c>
      <c r="K45" s="1">
        <v>6.27</v>
      </c>
      <c r="L45" s="1">
        <v>0</v>
      </c>
      <c r="M45" s="1">
        <v>0.2</v>
      </c>
      <c r="N45" s="1">
        <v>0</v>
      </c>
      <c r="O45" s="1">
        <v>97.83</v>
      </c>
      <c r="P45">
        <f t="shared" si="0"/>
        <v>2.1700000000000017</v>
      </c>
    </row>
    <row r="46" spans="1:16" x14ac:dyDescent="0.2">
      <c r="A46" s="1" t="s">
        <v>33</v>
      </c>
      <c r="B46" s="1"/>
      <c r="C46" s="1">
        <v>61.33</v>
      </c>
      <c r="D46" s="1">
        <v>0.76</v>
      </c>
      <c r="E46" s="1">
        <v>18.34</v>
      </c>
      <c r="F46" s="1">
        <v>2.65</v>
      </c>
      <c r="G46" s="1">
        <v>0.2</v>
      </c>
      <c r="H46" s="1">
        <v>0.37</v>
      </c>
      <c r="I46" s="1">
        <v>0.94</v>
      </c>
      <c r="J46" s="1">
        <v>7.45</v>
      </c>
      <c r="K46" s="1">
        <v>6.29</v>
      </c>
      <c r="L46" s="1">
        <v>0</v>
      </c>
      <c r="M46" s="1">
        <v>0.21</v>
      </c>
      <c r="N46" s="1">
        <v>0</v>
      </c>
      <c r="O46" s="1">
        <v>98.53</v>
      </c>
      <c r="P46">
        <f t="shared" si="0"/>
        <v>1.4699999999999989</v>
      </c>
    </row>
    <row r="47" spans="1:16" x14ac:dyDescent="0.2">
      <c r="A47" s="1" t="s">
        <v>34</v>
      </c>
      <c r="B47" s="1"/>
      <c r="C47" s="1">
        <v>61.53</v>
      </c>
      <c r="D47" s="1">
        <v>0.77</v>
      </c>
      <c r="E47" s="1">
        <v>18.38</v>
      </c>
      <c r="F47" s="1">
        <v>2.69</v>
      </c>
      <c r="G47" s="1">
        <v>0.16</v>
      </c>
      <c r="H47" s="1">
        <v>0.37</v>
      </c>
      <c r="I47" s="1">
        <v>0.93</v>
      </c>
      <c r="J47" s="1">
        <v>7.47</v>
      </c>
      <c r="K47" s="1">
        <v>6.31</v>
      </c>
      <c r="L47" s="1">
        <v>0</v>
      </c>
      <c r="M47" s="1">
        <v>0.19</v>
      </c>
      <c r="N47" s="1">
        <v>0</v>
      </c>
      <c r="O47" s="1">
        <v>98.8</v>
      </c>
      <c r="P47">
        <f t="shared" si="0"/>
        <v>1.2000000000000028</v>
      </c>
    </row>
    <row r="48" spans="1:16" x14ac:dyDescent="0.2">
      <c r="A48" s="1" t="s">
        <v>35</v>
      </c>
      <c r="B48" s="1"/>
      <c r="C48" s="1">
        <v>61.65</v>
      </c>
      <c r="D48" s="1">
        <v>0.76</v>
      </c>
      <c r="E48" s="1">
        <v>18.440000000000001</v>
      </c>
      <c r="F48" s="1">
        <v>2.67</v>
      </c>
      <c r="G48" s="1">
        <v>0.23</v>
      </c>
      <c r="H48" s="1">
        <v>0.36</v>
      </c>
      <c r="I48" s="1">
        <v>0.95</v>
      </c>
      <c r="J48" s="1">
        <v>7.51</v>
      </c>
      <c r="K48" s="1">
        <v>6.32</v>
      </c>
      <c r="L48" s="1">
        <v>0</v>
      </c>
      <c r="M48" s="1">
        <v>0.24</v>
      </c>
      <c r="N48" s="1">
        <v>0</v>
      </c>
      <c r="O48" s="1">
        <v>99.13</v>
      </c>
      <c r="P48">
        <f t="shared" si="0"/>
        <v>0.87000000000000455</v>
      </c>
    </row>
    <row r="49" spans="1:16" x14ac:dyDescent="0.2">
      <c r="A49" s="1" t="s">
        <v>36</v>
      </c>
      <c r="B49" s="1"/>
      <c r="C49" s="1">
        <v>61.89</v>
      </c>
      <c r="D49" s="1">
        <v>0.76</v>
      </c>
      <c r="E49" s="1">
        <v>18.579999999999998</v>
      </c>
      <c r="F49" s="1">
        <v>2.66</v>
      </c>
      <c r="G49" s="1">
        <v>0.2</v>
      </c>
      <c r="H49" s="1">
        <v>0.36</v>
      </c>
      <c r="I49" s="1">
        <v>0.93</v>
      </c>
      <c r="J49" s="1">
        <v>7.54</v>
      </c>
      <c r="K49" s="1">
        <v>6.29</v>
      </c>
      <c r="L49" s="1">
        <v>0</v>
      </c>
      <c r="M49" s="1">
        <v>0.17</v>
      </c>
      <c r="N49" s="1">
        <v>0</v>
      </c>
      <c r="O49" s="1">
        <v>99.37</v>
      </c>
      <c r="P49">
        <f t="shared" si="0"/>
        <v>0.62999999999999545</v>
      </c>
    </row>
    <row r="50" spans="1:16" x14ac:dyDescent="0.2">
      <c r="A50" s="3" t="s">
        <v>1</v>
      </c>
      <c r="B50" s="3"/>
      <c r="C50" s="3">
        <f t="shared" ref="C50:P50" si="17">AVERAGE(C42:C49)</f>
        <v>60.961249999999993</v>
      </c>
      <c r="D50" s="3">
        <f t="shared" si="17"/>
        <v>0.75624999999999987</v>
      </c>
      <c r="E50" s="3">
        <f t="shared" si="17"/>
        <v>18.278749999999999</v>
      </c>
      <c r="F50" s="3">
        <f t="shared" si="17"/>
        <v>2.645</v>
      </c>
      <c r="G50" s="3">
        <f t="shared" si="17"/>
        <v>0.19499999999999998</v>
      </c>
      <c r="H50" s="3">
        <f t="shared" si="17"/>
        <v>0.35875000000000001</v>
      </c>
      <c r="I50" s="3">
        <f t="shared" si="17"/>
        <v>0.96</v>
      </c>
      <c r="J50" s="3">
        <f t="shared" si="17"/>
        <v>7.4737499999999999</v>
      </c>
      <c r="K50" s="3">
        <f t="shared" si="17"/>
        <v>6.25875</v>
      </c>
      <c r="L50" s="3">
        <f t="shared" si="17"/>
        <v>0</v>
      </c>
      <c r="M50" s="3">
        <f t="shared" si="17"/>
        <v>0.2525</v>
      </c>
      <c r="N50" s="3">
        <f t="shared" si="17"/>
        <v>0</v>
      </c>
      <c r="O50" s="3">
        <f t="shared" si="17"/>
        <v>98.139999999999986</v>
      </c>
      <c r="P50" s="3">
        <f t="shared" si="17"/>
        <v>1.8600000000000012</v>
      </c>
    </row>
    <row r="51" spans="1:16" x14ac:dyDescent="0.2">
      <c r="A51" s="1" t="s">
        <v>92</v>
      </c>
      <c r="B51" s="1"/>
      <c r="C51" s="1">
        <f t="shared" ref="C51:P51" si="18">_xlfn.STDEV.P(C42:C49)</f>
        <v>0.69351347319284196</v>
      </c>
      <c r="D51" s="1">
        <f t="shared" si="18"/>
        <v>1.4086784586980818E-2</v>
      </c>
      <c r="E51" s="1">
        <f t="shared" si="18"/>
        <v>0.22931623906736229</v>
      </c>
      <c r="F51" s="1">
        <f t="shared" si="18"/>
        <v>2.8284271247461898E-2</v>
      </c>
      <c r="G51" s="1">
        <f t="shared" si="18"/>
        <v>2.061552812808885E-2</v>
      </c>
      <c r="H51" s="1">
        <f t="shared" si="18"/>
        <v>9.2702481088695731E-3</v>
      </c>
      <c r="I51" s="1">
        <f t="shared" si="18"/>
        <v>7.6811457478686049E-2</v>
      </c>
      <c r="J51" s="1">
        <f t="shared" si="18"/>
        <v>0.12439227266996944</v>
      </c>
      <c r="K51" s="1">
        <f t="shared" si="18"/>
        <v>5.1097333589924236E-2</v>
      </c>
      <c r="L51" s="1">
        <f t="shared" si="18"/>
        <v>0</v>
      </c>
      <c r="M51" s="1">
        <f t="shared" si="18"/>
        <v>0.13264143394882311</v>
      </c>
      <c r="N51" s="1">
        <f t="shared" si="18"/>
        <v>0</v>
      </c>
      <c r="O51" s="1">
        <f t="shared" si="18"/>
        <v>0.99114832391524699</v>
      </c>
      <c r="P51" s="1">
        <f t="shared" si="18"/>
        <v>0.99114832391524721</v>
      </c>
    </row>
    <row r="52" spans="1:16" x14ac:dyDescent="0.2">
      <c r="A52" s="1" t="s">
        <v>85</v>
      </c>
      <c r="B52" s="1"/>
      <c r="C52" s="25">
        <f>C51/C50</f>
        <v>1.1376300079031221E-2</v>
      </c>
      <c r="D52" s="25">
        <f t="shared" ref="D52:P52" si="19">D51/D50</f>
        <v>1.86271531728672E-2</v>
      </c>
      <c r="E52" s="25">
        <f t="shared" si="19"/>
        <v>1.2545509899055587E-2</v>
      </c>
      <c r="F52" s="25">
        <f t="shared" si="19"/>
        <v>1.0693486293936445E-2</v>
      </c>
      <c r="G52" s="25">
        <f t="shared" si="19"/>
        <v>0.10572065706712232</v>
      </c>
      <c r="H52" s="25">
        <f t="shared" si="19"/>
        <v>2.5840412847023198E-2</v>
      </c>
      <c r="I52" s="25">
        <f t="shared" si="19"/>
        <v>8.0011934873631299E-2</v>
      </c>
      <c r="J52" s="25">
        <f t="shared" si="19"/>
        <v>1.6643889970894055E-2</v>
      </c>
      <c r="K52" s="25">
        <f t="shared" si="19"/>
        <v>8.1641435733851384E-3</v>
      </c>
      <c r="L52" s="25" t="e">
        <f t="shared" si="19"/>
        <v>#DIV/0!</v>
      </c>
      <c r="M52" s="25">
        <f t="shared" si="19"/>
        <v>0.52531260969830929</v>
      </c>
      <c r="N52" s="25" t="e">
        <f t="shared" si="19"/>
        <v>#DIV/0!</v>
      </c>
      <c r="O52" s="25">
        <f t="shared" si="19"/>
        <v>1.0099330791881467E-2</v>
      </c>
      <c r="P52" s="25">
        <f t="shared" si="19"/>
        <v>0.5328754429651863</v>
      </c>
    </row>
    <row r="53" spans="1:16" x14ac:dyDescent="0.2">
      <c r="A53" s="1" t="s">
        <v>110</v>
      </c>
      <c r="B53" s="1"/>
      <c r="C53" s="1">
        <v>60.644499999999994</v>
      </c>
      <c r="D53">
        <v>0.73341999999999996</v>
      </c>
      <c r="E53">
        <v>17.932679999999998</v>
      </c>
      <c r="F53">
        <v>2.5185599999999999</v>
      </c>
      <c r="G53">
        <v>0.19847999999999999</v>
      </c>
      <c r="H53">
        <v>0.36669999999999997</v>
      </c>
      <c r="I53">
        <v>0.85733999999999999</v>
      </c>
      <c r="J53">
        <v>7.4675799999999999</v>
      </c>
      <c r="K53">
        <v>5.9805200000000003</v>
      </c>
      <c r="L53">
        <v>0.26669999999999999</v>
      </c>
      <c r="M53">
        <v>0.16344000000000003</v>
      </c>
      <c r="N53">
        <v>7.7880000000000005E-2</v>
      </c>
      <c r="O53">
        <v>97.207799999999963</v>
      </c>
      <c r="P53">
        <f t="shared" ref="P53" si="20">100-O53</f>
        <v>2.7922000000000367</v>
      </c>
    </row>
    <row r="54" spans="1:16" x14ac:dyDescent="0.2">
      <c r="A54" s="1" t="s">
        <v>111</v>
      </c>
      <c r="B54" s="1"/>
      <c r="C54" s="26">
        <f>ABS(C50-C53)/C53</f>
        <v>5.2230622727534896E-3</v>
      </c>
      <c r="D54" s="26">
        <f t="shared" ref="D54:P54" si="21">ABS(D50-D53)/D53</f>
        <v>3.1128139401706945E-2</v>
      </c>
      <c r="E54" s="26">
        <f t="shared" si="21"/>
        <v>1.9298286703381816E-2</v>
      </c>
      <c r="F54" s="26">
        <f t="shared" si="21"/>
        <v>5.020329076932855E-2</v>
      </c>
      <c r="G54" s="26">
        <f t="shared" si="21"/>
        <v>1.7533252720677201E-2</v>
      </c>
      <c r="H54" s="26">
        <f t="shared" si="21"/>
        <v>2.1679847286610193E-2</v>
      </c>
      <c r="I54" s="26">
        <f t="shared" si="21"/>
        <v>0.11974245923437607</v>
      </c>
      <c r="J54" s="26">
        <f t="shared" si="21"/>
        <v>8.2623821907498935E-4</v>
      </c>
      <c r="K54" s="26">
        <f t="shared" si="21"/>
        <v>4.6522710399764529E-2</v>
      </c>
      <c r="L54" s="26">
        <f t="shared" si="21"/>
        <v>1</v>
      </c>
      <c r="M54" s="26">
        <f t="shared" si="21"/>
        <v>0.54490944689182552</v>
      </c>
      <c r="N54" s="26">
        <f t="shared" si="21"/>
        <v>1</v>
      </c>
      <c r="O54" s="26">
        <f t="shared" si="21"/>
        <v>9.5897654303463645E-3</v>
      </c>
      <c r="P54" s="26">
        <f t="shared" si="21"/>
        <v>0.33385860611704865</v>
      </c>
    </row>
    <row r="55" spans="1:16" ht="13.5" customHeight="1" x14ac:dyDescent="0.2">
      <c r="A55" s="1"/>
      <c r="B55" s="1"/>
      <c r="C55" s="26"/>
    </row>
    <row r="56" spans="1:16" x14ac:dyDescent="0.2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6" x14ac:dyDescent="0.2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6" x14ac:dyDescent="0.2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6" x14ac:dyDescent="0.2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6" x14ac:dyDescent="0.2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6" x14ac:dyDescent="0.2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6" x14ac:dyDescent="0.2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6" x14ac:dyDescent="0.2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6" x14ac:dyDescent="0.2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3:15" x14ac:dyDescent="0.2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3:15" x14ac:dyDescent="0.2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3:15" x14ac:dyDescent="0.2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3:15" x14ac:dyDescent="0.2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3:15" x14ac:dyDescent="0.2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3:15" x14ac:dyDescent="0.2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3:15" x14ac:dyDescent="0.2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3:15" x14ac:dyDescent="0.2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3:15" x14ac:dyDescent="0.2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3:15" x14ac:dyDescent="0.2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3:15" x14ac:dyDescent="0.2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3:15" x14ac:dyDescent="0.2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3:15" x14ac:dyDescent="0.2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3:15" x14ac:dyDescent="0.2">
      <c r="G7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5642-DC1F-4554-BF9F-8BC9963C6DD2}">
  <dimension ref="A1:R182"/>
  <sheetViews>
    <sheetView zoomScaleNormal="100" workbookViewId="0">
      <pane ySplit="1" topLeftCell="A48" activePane="bottomLeft" state="frozen"/>
      <selection pane="bottomLeft" activeCell="K67" sqref="K67"/>
    </sheetView>
  </sheetViews>
  <sheetFormatPr baseColWidth="10" defaultColWidth="8.6640625" defaultRowHeight="15" x14ac:dyDescent="0.2"/>
  <cols>
    <col min="1" max="1" width="17.83203125" customWidth="1"/>
    <col min="2" max="2" width="16.33203125" customWidth="1"/>
  </cols>
  <sheetData>
    <row r="1" spans="1:18" x14ac:dyDescent="0.2">
      <c r="C1" s="2" t="s">
        <v>60</v>
      </c>
      <c r="D1" s="2" t="s">
        <v>61</v>
      </c>
      <c r="E1" s="2" t="s">
        <v>62</v>
      </c>
      <c r="F1" s="2" t="s">
        <v>63</v>
      </c>
      <c r="G1" s="2" t="s">
        <v>64</v>
      </c>
      <c r="H1" s="2" t="s">
        <v>65</v>
      </c>
      <c r="I1" s="2" t="s">
        <v>66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2" t="s">
        <v>73</v>
      </c>
      <c r="Q1" s="2" t="s">
        <v>0</v>
      </c>
    </row>
    <row r="2" spans="1:18" x14ac:dyDescent="0.2">
      <c r="A2" s="1" t="s">
        <v>2</v>
      </c>
      <c r="B2" s="1" t="s">
        <v>74</v>
      </c>
      <c r="C2" s="1">
        <v>62.98</v>
      </c>
      <c r="D2" s="1">
        <v>0.71</v>
      </c>
      <c r="E2" s="1">
        <v>18.55</v>
      </c>
      <c r="F2" s="1">
        <v>4.55</v>
      </c>
      <c r="G2" s="1">
        <v>0</v>
      </c>
      <c r="H2" s="1">
        <v>1.9</v>
      </c>
      <c r="I2" s="1">
        <v>5.31</v>
      </c>
      <c r="J2" s="1">
        <v>4.53</v>
      </c>
      <c r="K2" s="1">
        <v>1.35</v>
      </c>
      <c r="L2" s="1">
        <v>0.12</v>
      </c>
      <c r="M2" s="1">
        <v>0</v>
      </c>
      <c r="O2" s="1">
        <f>100-P2</f>
        <v>0</v>
      </c>
      <c r="P2" s="1">
        <v>100</v>
      </c>
      <c r="Q2" s="1">
        <v>0</v>
      </c>
    </row>
    <row r="3" spans="1:18" x14ac:dyDescent="0.2">
      <c r="A3" s="1" t="s">
        <v>3</v>
      </c>
      <c r="B3" s="1" t="s">
        <v>74</v>
      </c>
      <c r="C3" s="1">
        <v>63.61</v>
      </c>
      <c r="D3" s="1">
        <v>0.69</v>
      </c>
      <c r="E3" s="1">
        <v>18.48</v>
      </c>
      <c r="F3" s="1">
        <v>4.4800000000000004</v>
      </c>
      <c r="G3" s="1">
        <v>0.09</v>
      </c>
      <c r="H3" s="1">
        <v>1.97</v>
      </c>
      <c r="I3" s="1">
        <v>5.38</v>
      </c>
      <c r="J3" s="1">
        <v>4.22</v>
      </c>
      <c r="K3" s="1">
        <v>1.32</v>
      </c>
      <c r="L3" s="1">
        <v>0.1</v>
      </c>
      <c r="M3" s="1">
        <v>0</v>
      </c>
      <c r="O3" s="1">
        <f t="shared" ref="O3:O12" si="0">100-P3</f>
        <v>-0.35999999999999943</v>
      </c>
      <c r="P3" s="1">
        <v>100.36</v>
      </c>
      <c r="Q3" s="1">
        <v>0</v>
      </c>
    </row>
    <row r="4" spans="1:18" x14ac:dyDescent="0.2">
      <c r="A4" s="1" t="s">
        <v>4</v>
      </c>
      <c r="B4" s="1" t="s">
        <v>74</v>
      </c>
      <c r="C4" s="1">
        <v>62.1</v>
      </c>
      <c r="D4" s="1">
        <v>0.71</v>
      </c>
      <c r="E4" s="1">
        <v>18.16</v>
      </c>
      <c r="F4" s="1">
        <v>4.3899999999999997</v>
      </c>
      <c r="G4" s="1">
        <v>0</v>
      </c>
      <c r="H4" s="1">
        <v>1.92</v>
      </c>
      <c r="I4" s="1">
        <v>5.28</v>
      </c>
      <c r="J4" s="1">
        <v>4.04</v>
      </c>
      <c r="K4" s="1">
        <v>1.3</v>
      </c>
      <c r="L4" s="1">
        <v>0.13</v>
      </c>
      <c r="M4" s="1">
        <v>0</v>
      </c>
      <c r="O4" s="1">
        <f t="shared" si="0"/>
        <v>1.980000000000004</v>
      </c>
      <c r="P4" s="1">
        <v>98.02</v>
      </c>
      <c r="Q4" s="1">
        <v>0</v>
      </c>
    </row>
    <row r="5" spans="1:18" x14ac:dyDescent="0.2">
      <c r="A5" s="1" t="s">
        <v>5</v>
      </c>
      <c r="B5" s="1" t="s">
        <v>74</v>
      </c>
      <c r="C5" s="1">
        <v>63.14</v>
      </c>
      <c r="D5" s="1">
        <v>0.7</v>
      </c>
      <c r="E5" s="1">
        <v>18.57</v>
      </c>
      <c r="F5" s="1">
        <v>4.54</v>
      </c>
      <c r="G5" s="1">
        <v>0.11</v>
      </c>
      <c r="H5" s="1">
        <v>1.95</v>
      </c>
      <c r="I5" s="1">
        <v>5.28</v>
      </c>
      <c r="J5" s="1">
        <v>4.55</v>
      </c>
      <c r="K5" s="1">
        <v>1.33</v>
      </c>
      <c r="L5" s="1">
        <v>0.11</v>
      </c>
      <c r="M5" s="1">
        <v>0</v>
      </c>
      <c r="O5" s="1">
        <f t="shared" si="0"/>
        <v>-0.29000000000000625</v>
      </c>
      <c r="P5" s="1">
        <v>100.29</v>
      </c>
      <c r="Q5" s="1">
        <v>0</v>
      </c>
    </row>
    <row r="6" spans="1:18" x14ac:dyDescent="0.2">
      <c r="A6" s="1" t="s">
        <v>6</v>
      </c>
      <c r="B6" s="1" t="s">
        <v>74</v>
      </c>
      <c r="C6" s="1">
        <v>63.55</v>
      </c>
      <c r="D6" s="1">
        <v>0.75</v>
      </c>
      <c r="E6" s="1">
        <v>18.690000000000001</v>
      </c>
      <c r="F6" s="1">
        <v>4.49</v>
      </c>
      <c r="G6" s="1">
        <v>0.1</v>
      </c>
      <c r="H6" s="1">
        <v>1.99</v>
      </c>
      <c r="I6" s="1">
        <v>5.3</v>
      </c>
      <c r="J6" s="1">
        <v>4.59</v>
      </c>
      <c r="K6" s="1">
        <v>1.33</v>
      </c>
      <c r="L6" s="1">
        <v>0.13</v>
      </c>
      <c r="M6" s="1">
        <v>0</v>
      </c>
      <c r="O6" s="1">
        <f t="shared" si="0"/>
        <v>-0.93999999999999773</v>
      </c>
      <c r="P6" s="1">
        <v>100.94</v>
      </c>
      <c r="Q6" s="1">
        <v>0</v>
      </c>
    </row>
    <row r="7" spans="1:18" x14ac:dyDescent="0.2">
      <c r="A7" s="1" t="s">
        <v>7</v>
      </c>
      <c r="B7" s="1" t="s">
        <v>74</v>
      </c>
      <c r="C7" s="1">
        <v>62.49</v>
      </c>
      <c r="D7" s="1">
        <v>0.75</v>
      </c>
      <c r="E7" s="1">
        <v>18.48</v>
      </c>
      <c r="F7" s="1">
        <v>4.45</v>
      </c>
      <c r="G7" s="1">
        <v>0.11</v>
      </c>
      <c r="H7" s="1">
        <v>1.94</v>
      </c>
      <c r="I7" s="1">
        <v>5.27</v>
      </c>
      <c r="J7" s="1">
        <v>4.5199999999999996</v>
      </c>
      <c r="K7" s="1">
        <v>1.29</v>
      </c>
      <c r="L7" s="1">
        <v>0.12</v>
      </c>
      <c r="M7" s="1">
        <v>0</v>
      </c>
      <c r="O7" s="1">
        <f t="shared" si="0"/>
        <v>0.57999999999999829</v>
      </c>
      <c r="P7" s="1">
        <v>99.42</v>
      </c>
      <c r="Q7" s="1">
        <v>0</v>
      </c>
    </row>
    <row r="8" spans="1:18" x14ac:dyDescent="0.2">
      <c r="A8" s="1" t="s">
        <v>8</v>
      </c>
      <c r="B8" s="1" t="s">
        <v>74</v>
      </c>
      <c r="C8" s="1">
        <v>63.09</v>
      </c>
      <c r="D8" s="1">
        <v>0.76</v>
      </c>
      <c r="E8" s="1">
        <v>18.600000000000001</v>
      </c>
      <c r="F8" s="1">
        <v>4.4400000000000004</v>
      </c>
      <c r="G8" s="1">
        <v>0</v>
      </c>
      <c r="H8" s="1">
        <v>1.96</v>
      </c>
      <c r="I8" s="1">
        <v>5.31</v>
      </c>
      <c r="J8" s="1">
        <v>4.51</v>
      </c>
      <c r="K8" s="1">
        <v>1.31</v>
      </c>
      <c r="L8" s="1">
        <v>0.1</v>
      </c>
      <c r="M8" s="1">
        <v>0</v>
      </c>
      <c r="O8" s="1">
        <f t="shared" si="0"/>
        <v>-9.0000000000003411E-2</v>
      </c>
      <c r="P8" s="1">
        <v>100.09</v>
      </c>
      <c r="Q8" s="1">
        <v>0</v>
      </c>
    </row>
    <row r="9" spans="1:18" x14ac:dyDescent="0.2">
      <c r="A9" s="1" t="s">
        <v>52</v>
      </c>
      <c r="B9" s="1" t="s">
        <v>75</v>
      </c>
      <c r="C9" s="1">
        <v>64.2</v>
      </c>
      <c r="D9" s="1">
        <v>0.75</v>
      </c>
      <c r="E9" s="1">
        <v>18.73</v>
      </c>
      <c r="F9" s="1">
        <v>4.55</v>
      </c>
      <c r="G9" s="1">
        <v>0</v>
      </c>
      <c r="H9" s="1">
        <v>2</v>
      </c>
      <c r="I9" s="1">
        <v>5.4</v>
      </c>
      <c r="J9" s="1">
        <v>4.62</v>
      </c>
      <c r="K9" s="1">
        <v>1.34</v>
      </c>
      <c r="L9" s="1">
        <v>0.11</v>
      </c>
      <c r="M9" s="1">
        <v>0</v>
      </c>
      <c r="O9" s="1">
        <f t="shared" si="0"/>
        <v>-1.7099999999999937</v>
      </c>
      <c r="P9" s="1">
        <v>101.71</v>
      </c>
      <c r="Q9" s="1">
        <v>0</v>
      </c>
    </row>
    <row r="10" spans="1:18" x14ac:dyDescent="0.2">
      <c r="A10" s="1" t="s">
        <v>53</v>
      </c>
      <c r="B10" s="1" t="s">
        <v>75</v>
      </c>
      <c r="C10" s="1">
        <v>63.69</v>
      </c>
      <c r="D10" s="1">
        <v>0.72</v>
      </c>
      <c r="E10" s="1">
        <v>18.55</v>
      </c>
      <c r="F10" s="1">
        <v>4.5</v>
      </c>
      <c r="G10" s="1">
        <v>0</v>
      </c>
      <c r="H10" s="1">
        <v>1.95</v>
      </c>
      <c r="I10" s="1">
        <v>5.35</v>
      </c>
      <c r="J10" s="1">
        <v>4.66</v>
      </c>
      <c r="K10" s="1">
        <v>1.32</v>
      </c>
      <c r="L10" s="1">
        <v>0.12</v>
      </c>
      <c r="M10" s="1">
        <v>0</v>
      </c>
      <c r="O10" s="1">
        <f t="shared" si="0"/>
        <v>-0.85999999999999943</v>
      </c>
      <c r="P10" s="1">
        <v>100.86</v>
      </c>
      <c r="Q10" s="1">
        <v>0</v>
      </c>
    </row>
    <row r="11" spans="1:18" x14ac:dyDescent="0.2">
      <c r="A11" s="1" t="s">
        <v>54</v>
      </c>
      <c r="B11" s="1" t="s">
        <v>75</v>
      </c>
      <c r="C11" s="1">
        <v>63.25</v>
      </c>
      <c r="D11" s="1">
        <v>0.7</v>
      </c>
      <c r="E11" s="1">
        <v>18.53</v>
      </c>
      <c r="F11" s="1">
        <v>4.4800000000000004</v>
      </c>
      <c r="G11" s="1">
        <v>0</v>
      </c>
      <c r="H11" s="1">
        <v>1.98</v>
      </c>
      <c r="I11" s="1">
        <v>5.34</v>
      </c>
      <c r="J11" s="1">
        <v>4.57</v>
      </c>
      <c r="K11" s="1">
        <v>1.34</v>
      </c>
      <c r="L11" s="1">
        <v>0.11</v>
      </c>
      <c r="M11" s="1">
        <v>0</v>
      </c>
      <c r="O11" s="1">
        <f t="shared" si="0"/>
        <v>-0.29000000000000625</v>
      </c>
      <c r="P11" s="1">
        <v>100.29</v>
      </c>
      <c r="Q11" s="1">
        <v>0</v>
      </c>
    </row>
    <row r="12" spans="1:18" x14ac:dyDescent="0.2">
      <c r="A12" s="1" t="s">
        <v>55</v>
      </c>
      <c r="B12" s="1" t="s">
        <v>75</v>
      </c>
      <c r="C12" s="1">
        <v>63.82</v>
      </c>
      <c r="D12" s="1">
        <v>0.7</v>
      </c>
      <c r="E12" s="1">
        <v>18.670000000000002</v>
      </c>
      <c r="F12" s="1">
        <v>4.5199999999999996</v>
      </c>
      <c r="G12" s="1">
        <v>0.09</v>
      </c>
      <c r="H12" s="1">
        <v>1.97</v>
      </c>
      <c r="I12" s="1">
        <v>5.4</v>
      </c>
      <c r="J12" s="1">
        <v>4.59</v>
      </c>
      <c r="K12" s="1">
        <v>1.34</v>
      </c>
      <c r="L12" s="1">
        <v>0.12</v>
      </c>
      <c r="M12" s="1">
        <v>0</v>
      </c>
      <c r="O12" s="1">
        <f t="shared" si="0"/>
        <v>-1.2199999999999989</v>
      </c>
      <c r="P12" s="1">
        <v>101.22</v>
      </c>
      <c r="Q12" s="1">
        <v>0</v>
      </c>
    </row>
    <row r="13" spans="1:18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x14ac:dyDescent="0.2">
      <c r="A14" s="3" t="s">
        <v>1</v>
      </c>
      <c r="B14" s="3"/>
      <c r="C14" s="3">
        <f>AVERAGE(C2:C12)</f>
        <v>63.265454545454553</v>
      </c>
      <c r="D14" s="3">
        <f t="shared" ref="D14:O14" si="1">AVERAGE(D2:D12)</f>
        <v>0.7218181818181818</v>
      </c>
      <c r="E14" s="3">
        <f t="shared" si="1"/>
        <v>18.546363636363637</v>
      </c>
      <c r="F14" s="3">
        <f t="shared" si="1"/>
        <v>4.49</v>
      </c>
      <c r="G14" s="3">
        <f t="shared" si="1"/>
        <v>4.5454545454545456E-2</v>
      </c>
      <c r="H14" s="3">
        <f t="shared" si="1"/>
        <v>1.9572727272727271</v>
      </c>
      <c r="I14" s="3">
        <f t="shared" si="1"/>
        <v>5.3290909090909091</v>
      </c>
      <c r="J14" s="3">
        <f t="shared" si="1"/>
        <v>4.4909090909090903</v>
      </c>
      <c r="K14" s="3">
        <f t="shared" si="1"/>
        <v>1.3245454545454545</v>
      </c>
      <c r="L14" s="3">
        <f t="shared" si="1"/>
        <v>0.11545454545454546</v>
      </c>
      <c r="M14" s="3">
        <f t="shared" si="1"/>
        <v>0</v>
      </c>
      <c r="N14" s="3"/>
      <c r="O14" s="3">
        <f t="shared" si="1"/>
        <v>-0.29090909090909117</v>
      </c>
      <c r="P14" s="3"/>
      <c r="Q14" s="4"/>
      <c r="R14" s="4"/>
    </row>
    <row r="15" spans="1:18" x14ac:dyDescent="0.2">
      <c r="A15" s="1" t="s">
        <v>76</v>
      </c>
      <c r="B15" s="1"/>
      <c r="C15" s="1">
        <f>_xlfn.STDEV.P(C2:C12)</f>
        <v>0.57593187154485259</v>
      </c>
      <c r="D15" s="1">
        <f t="shared" ref="D15:O15" si="2">_xlfn.STDEV.P(D2:D12)</f>
        <v>2.4427325168262574E-2</v>
      </c>
      <c r="E15" s="1">
        <f t="shared" si="2"/>
        <v>0.14505627292209622</v>
      </c>
      <c r="F15" s="1">
        <f t="shared" si="2"/>
        <v>4.767312946227955E-2</v>
      </c>
      <c r="G15" s="1">
        <f t="shared" si="2"/>
        <v>5.0156778996849893E-2</v>
      </c>
      <c r="H15" s="1">
        <f t="shared" si="2"/>
        <v>2.8313475458904454E-2</v>
      </c>
      <c r="I15" s="1">
        <f t="shared" si="2"/>
        <v>4.581673879401521E-2</v>
      </c>
      <c r="J15" s="1">
        <f t="shared" si="2"/>
        <v>0.17941594869082322</v>
      </c>
      <c r="K15" s="1">
        <f t="shared" si="2"/>
        <v>1.7768018441538254E-2</v>
      </c>
      <c r="L15" s="1">
        <f t="shared" si="2"/>
        <v>9.8752549920001955E-3</v>
      </c>
      <c r="M15" s="1">
        <f t="shared" si="2"/>
        <v>0</v>
      </c>
      <c r="N15" s="1"/>
      <c r="O15" s="1">
        <f t="shared" si="2"/>
        <v>0.93747683166964424</v>
      </c>
      <c r="P15" s="1"/>
    </row>
    <row r="16" spans="1:18" x14ac:dyDescent="0.2">
      <c r="A16" s="1" t="s">
        <v>77</v>
      </c>
      <c r="B16" s="1"/>
      <c r="C16" s="5">
        <f>C15/C14</f>
        <v>9.1034179029103601E-3</v>
      </c>
      <c r="D16" s="5">
        <f t="shared" ref="D16:L16" si="3">D15/D14</f>
        <v>3.3841382474922965E-2</v>
      </c>
      <c r="E16" s="5">
        <f t="shared" si="3"/>
        <v>7.8212783792120898E-3</v>
      </c>
      <c r="F16" s="5">
        <f t="shared" si="3"/>
        <v>1.0617623488258251E-2</v>
      </c>
      <c r="G16" s="5">
        <f t="shared" si="3"/>
        <v>1.1034491379306977</v>
      </c>
      <c r="H16" s="5">
        <f t="shared" si="3"/>
        <v>1.4465779379839713E-2</v>
      </c>
      <c r="I16" s="5">
        <f t="shared" si="3"/>
        <v>8.5974774263761055E-3</v>
      </c>
      <c r="J16" s="5">
        <f t="shared" si="3"/>
        <v>3.9950919748968743E-2</v>
      </c>
      <c r="K16" s="5">
        <f t="shared" si="3"/>
        <v>1.3414427100680906E-2</v>
      </c>
      <c r="L16" s="5">
        <f t="shared" si="3"/>
        <v>8.5533704655119794E-2</v>
      </c>
      <c r="M16" s="5"/>
      <c r="N16" s="5"/>
      <c r="O16" s="5"/>
      <c r="P16" s="1"/>
    </row>
    <row r="17" spans="1:18" x14ac:dyDescent="0.2">
      <c r="A17" s="1" t="s">
        <v>78</v>
      </c>
      <c r="B17" s="1"/>
      <c r="C17" s="5">
        <f>(ABS(C14-C19)/C19)</f>
        <v>6.8217496788924668E-3</v>
      </c>
      <c r="D17" s="5">
        <f t="shared" ref="D17:L17" si="4">(ABS(D14-D19)/D19)</f>
        <v>2.6768395189447861E-2</v>
      </c>
      <c r="E17" s="5">
        <f t="shared" si="4"/>
        <v>4.19305413687436E-2</v>
      </c>
      <c r="F17" s="5">
        <f t="shared" si="4"/>
        <v>2.7459954233409634E-2</v>
      </c>
      <c r="G17" s="5">
        <f t="shared" si="4"/>
        <v>0.40191387559808611</v>
      </c>
      <c r="H17" s="5">
        <f t="shared" si="4"/>
        <v>6.4605445316106196E-3</v>
      </c>
      <c r="I17" s="5">
        <f t="shared" si="4"/>
        <v>9.2975206611569799E-3</v>
      </c>
      <c r="J17" s="5">
        <f t="shared" si="4"/>
        <v>1.1466011466011238E-2</v>
      </c>
      <c r="K17" s="5">
        <f t="shared" si="4"/>
        <v>2.6779422128259251E-2</v>
      </c>
      <c r="L17" s="5">
        <f t="shared" si="4"/>
        <v>0.29600886917960084</v>
      </c>
      <c r="M17" s="1"/>
      <c r="N17" s="1"/>
      <c r="O17" s="1"/>
      <c r="P17" s="1"/>
    </row>
    <row r="18" spans="1:18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8" x14ac:dyDescent="0.2">
      <c r="A19" s="6" t="s">
        <v>112</v>
      </c>
      <c r="B19" s="7" t="s">
        <v>79</v>
      </c>
      <c r="C19" s="8">
        <v>63.7</v>
      </c>
      <c r="D19" s="8">
        <v>0.70299999999999996</v>
      </c>
      <c r="E19" s="8">
        <v>17.8</v>
      </c>
      <c r="F19" s="8">
        <v>4.37</v>
      </c>
      <c r="G19" s="8">
        <v>7.5999999999999998E-2</v>
      </c>
      <c r="H19" s="8">
        <v>1.97</v>
      </c>
      <c r="I19" s="8">
        <v>5.28</v>
      </c>
      <c r="J19" s="8">
        <v>4.4400000000000004</v>
      </c>
      <c r="K19" s="8">
        <v>1.29</v>
      </c>
      <c r="L19" s="8">
        <v>0.16400000000000001</v>
      </c>
      <c r="M19" s="8">
        <v>2.3099999999999999E-2</v>
      </c>
      <c r="N19" s="9">
        <v>3.2000000000000001E-2</v>
      </c>
      <c r="O19" s="9">
        <v>2.5000000000000001E-2</v>
      </c>
      <c r="P19" s="10">
        <v>99.82</v>
      </c>
      <c r="Q19" s="7" t="s">
        <v>80</v>
      </c>
    </row>
    <row r="20" spans="1:18" x14ac:dyDescent="0.2">
      <c r="B20" t="s">
        <v>81</v>
      </c>
      <c r="C20" s="11">
        <v>0.5</v>
      </c>
      <c r="D20" s="11">
        <v>2.1000000000000001E-2</v>
      </c>
      <c r="E20" s="11">
        <v>0.2</v>
      </c>
      <c r="F20" s="11">
        <v>7.0000000000000007E-2</v>
      </c>
      <c r="G20" s="11">
        <v>4.0000000000000001E-3</v>
      </c>
      <c r="H20" s="11">
        <v>0.04</v>
      </c>
      <c r="I20" s="11">
        <v>0.09</v>
      </c>
      <c r="J20" s="11">
        <v>0.14000000000000001</v>
      </c>
      <c r="K20" s="11">
        <v>0.02</v>
      </c>
      <c r="L20" s="11">
        <v>1.7999999999999999E-2</v>
      </c>
      <c r="M20" s="11">
        <v>5.0000000000000001E-3</v>
      </c>
      <c r="N20" s="12"/>
      <c r="O20" s="12"/>
      <c r="P20" s="13"/>
    </row>
    <row r="21" spans="1:18" x14ac:dyDescent="0.2">
      <c r="B21" t="s">
        <v>82</v>
      </c>
      <c r="C21" s="11">
        <v>63.2</v>
      </c>
      <c r="D21" s="11">
        <v>0.68200000000000005</v>
      </c>
      <c r="E21" s="11">
        <v>17.600000000000001</v>
      </c>
      <c r="F21" s="11">
        <v>4.3</v>
      </c>
      <c r="G21" s="11">
        <v>7.1999999999999995E-2</v>
      </c>
      <c r="H21" s="11">
        <v>1.93</v>
      </c>
      <c r="I21" s="11">
        <v>5.19</v>
      </c>
      <c r="J21" s="11">
        <v>4.3</v>
      </c>
      <c r="K21" s="11">
        <v>1.27</v>
      </c>
      <c r="L21" s="11">
        <v>0.14599999999999999</v>
      </c>
      <c r="M21" s="11">
        <v>1.8100000000000002E-2</v>
      </c>
      <c r="N21" s="12"/>
      <c r="O21" s="12"/>
      <c r="P21" s="13"/>
    </row>
    <row r="22" spans="1:18" x14ac:dyDescent="0.2">
      <c r="A22" s="14"/>
      <c r="B22" s="14" t="s">
        <v>83</v>
      </c>
      <c r="C22" s="15">
        <v>64.2</v>
      </c>
      <c r="D22" s="15">
        <v>0.72399999999999998</v>
      </c>
      <c r="E22" s="15">
        <v>18</v>
      </c>
      <c r="F22" s="15">
        <v>4.4400000000000004</v>
      </c>
      <c r="G22" s="15">
        <v>0.08</v>
      </c>
      <c r="H22" s="15">
        <v>2.0099999999999998</v>
      </c>
      <c r="I22" s="15">
        <v>5.37</v>
      </c>
      <c r="J22" s="15">
        <v>4.58</v>
      </c>
      <c r="K22" s="15">
        <v>1.31</v>
      </c>
      <c r="L22" s="15">
        <v>0.182</v>
      </c>
      <c r="M22" s="15">
        <v>2.81E-2</v>
      </c>
      <c r="N22" s="16"/>
      <c r="O22" s="16"/>
      <c r="P22" s="17"/>
      <c r="Q22" s="14"/>
      <c r="R22" s="14"/>
    </row>
    <row r="23" spans="1:18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8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8" x14ac:dyDescent="0.2">
      <c r="A25" s="1" t="s">
        <v>9</v>
      </c>
      <c r="B25" s="1" t="s">
        <v>74</v>
      </c>
      <c r="C25" s="1">
        <v>74.61</v>
      </c>
      <c r="D25" s="1">
        <v>0.24</v>
      </c>
      <c r="E25" s="1">
        <v>12.81</v>
      </c>
      <c r="F25" s="1">
        <v>3.29</v>
      </c>
      <c r="G25" s="1">
        <v>0.13</v>
      </c>
      <c r="H25" s="1">
        <v>0.1</v>
      </c>
      <c r="I25" s="1">
        <v>1.73</v>
      </c>
      <c r="J25" s="1">
        <v>4.2</v>
      </c>
      <c r="K25" s="1">
        <v>2.71</v>
      </c>
      <c r="L25" s="1">
        <v>0</v>
      </c>
      <c r="M25" s="1">
        <v>0</v>
      </c>
      <c r="N25" s="1"/>
      <c r="O25" s="1">
        <f>100-P25</f>
        <v>0.18000000000000682</v>
      </c>
      <c r="P25" s="1">
        <v>99.82</v>
      </c>
      <c r="Q25" s="1">
        <v>0</v>
      </c>
    </row>
    <row r="26" spans="1:18" x14ac:dyDescent="0.2">
      <c r="A26" s="1" t="s">
        <v>10</v>
      </c>
      <c r="B26" s="1" t="s">
        <v>74</v>
      </c>
      <c r="C26" s="1">
        <v>74.900000000000006</v>
      </c>
      <c r="D26" s="1">
        <v>0.25</v>
      </c>
      <c r="E26" s="1">
        <v>12.79</v>
      </c>
      <c r="F26" s="1">
        <v>3.36</v>
      </c>
      <c r="G26" s="1">
        <v>0</v>
      </c>
      <c r="H26" s="1">
        <v>0.09</v>
      </c>
      <c r="I26" s="1">
        <v>1.74</v>
      </c>
      <c r="J26" s="1">
        <v>4.1100000000000003</v>
      </c>
      <c r="K26" s="1">
        <v>2.72</v>
      </c>
      <c r="L26" s="1">
        <v>0</v>
      </c>
      <c r="M26" s="1">
        <v>0</v>
      </c>
      <c r="N26" s="1"/>
      <c r="O26" s="1">
        <f t="shared" ref="O26:O38" si="5">100-P26</f>
        <v>4.9999999999997158E-2</v>
      </c>
      <c r="P26" s="1">
        <v>99.95</v>
      </c>
      <c r="Q26" s="1">
        <v>0</v>
      </c>
    </row>
    <row r="27" spans="1:18" x14ac:dyDescent="0.2">
      <c r="A27" s="1" t="s">
        <v>11</v>
      </c>
      <c r="B27" s="1" t="s">
        <v>74</v>
      </c>
      <c r="C27" s="1">
        <v>74.72</v>
      </c>
      <c r="D27" s="1">
        <v>0.31</v>
      </c>
      <c r="E27" s="1">
        <v>12.78</v>
      </c>
      <c r="F27" s="1">
        <v>3.33</v>
      </c>
      <c r="G27" s="1">
        <v>0.12</v>
      </c>
      <c r="H27" s="1">
        <v>0.08</v>
      </c>
      <c r="I27" s="1">
        <v>1.69</v>
      </c>
      <c r="J27" s="1">
        <v>4.1100000000000003</v>
      </c>
      <c r="K27" s="1">
        <v>2.69</v>
      </c>
      <c r="L27" s="1">
        <v>0</v>
      </c>
      <c r="M27" s="1">
        <v>0</v>
      </c>
      <c r="N27" s="1"/>
      <c r="O27" s="1">
        <f t="shared" si="5"/>
        <v>0.15999999999999659</v>
      </c>
      <c r="P27" s="1">
        <v>99.84</v>
      </c>
      <c r="Q27" s="1">
        <v>0</v>
      </c>
    </row>
    <row r="28" spans="1:18" x14ac:dyDescent="0.2">
      <c r="A28" s="1" t="s">
        <v>12</v>
      </c>
      <c r="B28" s="1" t="s">
        <v>74</v>
      </c>
      <c r="C28" s="1">
        <v>74.84</v>
      </c>
      <c r="D28" s="1">
        <v>0.27</v>
      </c>
      <c r="E28" s="1">
        <v>12.76</v>
      </c>
      <c r="F28" s="1">
        <v>3.39</v>
      </c>
      <c r="G28" s="1">
        <v>0.15</v>
      </c>
      <c r="H28" s="1">
        <v>0.08</v>
      </c>
      <c r="I28" s="1">
        <v>1.72</v>
      </c>
      <c r="J28" s="1">
        <v>4.05</v>
      </c>
      <c r="K28" s="1">
        <v>2.75</v>
      </c>
      <c r="L28" s="1">
        <v>0</v>
      </c>
      <c r="M28" s="1">
        <v>0</v>
      </c>
      <c r="N28" s="1"/>
      <c r="O28" s="1">
        <f t="shared" si="5"/>
        <v>-1.9999999999996021E-2</v>
      </c>
      <c r="P28" s="1">
        <v>100.02</v>
      </c>
      <c r="Q28" s="1">
        <v>0</v>
      </c>
    </row>
    <row r="29" spans="1:18" x14ac:dyDescent="0.2">
      <c r="A29" s="1" t="s">
        <v>13</v>
      </c>
      <c r="B29" s="1" t="s">
        <v>74</v>
      </c>
      <c r="C29" s="1">
        <v>74.930000000000007</v>
      </c>
      <c r="D29" s="1">
        <v>0.25</v>
      </c>
      <c r="E29" s="1">
        <v>12.74</v>
      </c>
      <c r="F29" s="1">
        <v>3.28</v>
      </c>
      <c r="G29" s="1">
        <v>0.1</v>
      </c>
      <c r="H29" s="1">
        <v>0.08</v>
      </c>
      <c r="I29" s="1">
        <v>1.71</v>
      </c>
      <c r="J29" s="1">
        <v>4.13</v>
      </c>
      <c r="K29" s="1">
        <v>2.73</v>
      </c>
      <c r="L29" s="1">
        <v>0</v>
      </c>
      <c r="M29" s="1">
        <v>0</v>
      </c>
      <c r="N29" s="1"/>
      <c r="O29" s="1">
        <f t="shared" si="5"/>
        <v>4.9999999999997158E-2</v>
      </c>
      <c r="P29" s="1">
        <v>99.95</v>
      </c>
      <c r="Q29" s="1">
        <v>0</v>
      </c>
    </row>
    <row r="30" spans="1:18" x14ac:dyDescent="0.2">
      <c r="A30" s="1" t="s">
        <v>23</v>
      </c>
      <c r="B30" s="1" t="s">
        <v>74</v>
      </c>
      <c r="C30" s="1">
        <v>75.38</v>
      </c>
      <c r="D30" s="1">
        <v>0.28000000000000003</v>
      </c>
      <c r="E30" s="1">
        <v>13.32</v>
      </c>
      <c r="F30" s="1">
        <v>3.37</v>
      </c>
      <c r="G30" s="1">
        <v>0.11</v>
      </c>
      <c r="H30" s="1">
        <v>7.0000000000000007E-2</v>
      </c>
      <c r="I30" s="1">
        <v>1.73</v>
      </c>
      <c r="J30" s="1">
        <v>4.25</v>
      </c>
      <c r="K30" s="1">
        <v>2.77</v>
      </c>
      <c r="L30" s="1">
        <v>0</v>
      </c>
      <c r="M30" s="1">
        <v>0</v>
      </c>
      <c r="N30" s="1"/>
      <c r="O30" s="1">
        <f t="shared" si="5"/>
        <v>-1.2600000000000051</v>
      </c>
      <c r="P30" s="1">
        <v>101.26</v>
      </c>
      <c r="Q30" s="1">
        <v>0</v>
      </c>
    </row>
    <row r="31" spans="1:18" x14ac:dyDescent="0.2">
      <c r="A31" s="1" t="s">
        <v>24</v>
      </c>
      <c r="B31" s="1" t="s">
        <v>74</v>
      </c>
      <c r="C31" s="1">
        <v>75</v>
      </c>
      <c r="D31" s="1">
        <v>0.3</v>
      </c>
      <c r="E31" s="1">
        <v>13.29</v>
      </c>
      <c r="F31" s="1">
        <v>3.36</v>
      </c>
      <c r="G31" s="1">
        <v>0.09</v>
      </c>
      <c r="H31" s="1">
        <v>0.12</v>
      </c>
      <c r="I31" s="1">
        <v>1.74</v>
      </c>
      <c r="J31" s="1">
        <v>4.2</v>
      </c>
      <c r="K31" s="1">
        <v>2.72</v>
      </c>
      <c r="L31" s="1">
        <v>0</v>
      </c>
      <c r="M31" s="1">
        <v>0</v>
      </c>
      <c r="N31" s="1"/>
      <c r="O31" s="1">
        <f t="shared" si="5"/>
        <v>-0.82999999999999829</v>
      </c>
      <c r="P31" s="1">
        <v>100.83</v>
      </c>
      <c r="Q31" s="1">
        <v>0</v>
      </c>
    </row>
    <row r="32" spans="1:18" x14ac:dyDescent="0.2">
      <c r="A32" s="1" t="s">
        <v>25</v>
      </c>
      <c r="B32" s="1" t="s">
        <v>74</v>
      </c>
      <c r="C32" s="1">
        <v>75.44</v>
      </c>
      <c r="D32" s="1">
        <v>0.27</v>
      </c>
      <c r="E32" s="1">
        <v>13.25</v>
      </c>
      <c r="F32" s="1">
        <v>3.4</v>
      </c>
      <c r="G32" s="1">
        <v>0.11</v>
      </c>
      <c r="H32" s="1">
        <v>0.09</v>
      </c>
      <c r="I32" s="1">
        <v>1.74</v>
      </c>
      <c r="J32" s="1">
        <v>4.28</v>
      </c>
      <c r="K32" s="1">
        <v>2.74</v>
      </c>
      <c r="L32" s="1">
        <v>0</v>
      </c>
      <c r="M32" s="1">
        <v>0</v>
      </c>
      <c r="N32" s="1"/>
      <c r="O32" s="1">
        <f t="shared" si="5"/>
        <v>-1.3100000000000023</v>
      </c>
      <c r="P32" s="1">
        <v>101.31</v>
      </c>
      <c r="Q32" s="1">
        <v>0</v>
      </c>
    </row>
    <row r="33" spans="1:18" x14ac:dyDescent="0.2">
      <c r="A33" s="1" t="s">
        <v>26</v>
      </c>
      <c r="B33" s="1" t="s">
        <v>74</v>
      </c>
      <c r="C33" s="1">
        <v>74.930000000000007</v>
      </c>
      <c r="D33" s="1">
        <v>0.25</v>
      </c>
      <c r="E33" s="1">
        <v>13.19</v>
      </c>
      <c r="F33" s="1">
        <v>3.32</v>
      </c>
      <c r="G33" s="1">
        <v>0.13</v>
      </c>
      <c r="H33" s="1">
        <v>0.06</v>
      </c>
      <c r="I33" s="1">
        <v>1.69</v>
      </c>
      <c r="J33" s="1">
        <v>4.17</v>
      </c>
      <c r="K33" s="1">
        <v>2.74</v>
      </c>
      <c r="L33" s="1">
        <v>0</v>
      </c>
      <c r="M33" s="1">
        <v>0</v>
      </c>
      <c r="N33" s="1"/>
      <c r="O33" s="1">
        <f t="shared" si="5"/>
        <v>-0.48999999999999488</v>
      </c>
      <c r="P33" s="1">
        <v>100.49</v>
      </c>
      <c r="Q33" s="1">
        <v>0</v>
      </c>
    </row>
    <row r="34" spans="1:18" x14ac:dyDescent="0.2">
      <c r="A34" s="1" t="s">
        <v>27</v>
      </c>
      <c r="B34" s="1" t="s">
        <v>74</v>
      </c>
      <c r="C34" s="1">
        <v>74.989999999999995</v>
      </c>
      <c r="D34" s="1">
        <v>0.31</v>
      </c>
      <c r="E34" s="1">
        <v>13.24</v>
      </c>
      <c r="F34" s="1">
        <v>3.44</v>
      </c>
      <c r="G34" s="1">
        <v>0.1</v>
      </c>
      <c r="H34" s="1">
        <v>0.08</v>
      </c>
      <c r="I34" s="1">
        <v>1.7</v>
      </c>
      <c r="J34" s="1">
        <v>3.73</v>
      </c>
      <c r="K34" s="1">
        <v>2.74</v>
      </c>
      <c r="L34" s="1">
        <v>0</v>
      </c>
      <c r="M34" s="1">
        <v>0</v>
      </c>
      <c r="N34" s="1"/>
      <c r="O34" s="1">
        <f t="shared" si="5"/>
        <v>-0.31999999999999318</v>
      </c>
      <c r="P34" s="1">
        <v>100.32</v>
      </c>
      <c r="Q34" s="1">
        <v>0</v>
      </c>
    </row>
    <row r="35" spans="1:18" x14ac:dyDescent="0.2">
      <c r="A35" s="1" t="s">
        <v>28</v>
      </c>
      <c r="B35" s="1" t="s">
        <v>74</v>
      </c>
      <c r="C35" s="1">
        <v>74.680000000000007</v>
      </c>
      <c r="D35" s="1">
        <v>0.31</v>
      </c>
      <c r="E35" s="1">
        <v>13.18</v>
      </c>
      <c r="F35" s="1">
        <v>3.35</v>
      </c>
      <c r="G35" s="1">
        <v>0.1</v>
      </c>
      <c r="H35" s="1">
        <v>0.08</v>
      </c>
      <c r="I35" s="1">
        <v>1.72</v>
      </c>
      <c r="J35" s="1">
        <v>4.16</v>
      </c>
      <c r="K35" s="1">
        <v>2.71</v>
      </c>
      <c r="L35" s="1">
        <v>0</v>
      </c>
      <c r="M35" s="1">
        <v>0</v>
      </c>
      <c r="N35" s="1"/>
      <c r="O35" s="1">
        <f t="shared" si="5"/>
        <v>-0.29999999999999716</v>
      </c>
      <c r="P35" s="1">
        <v>100.3</v>
      </c>
      <c r="Q35" s="1">
        <v>0</v>
      </c>
    </row>
    <row r="36" spans="1:18" x14ac:dyDescent="0.2">
      <c r="A36" s="1" t="s">
        <v>56</v>
      </c>
      <c r="B36" s="1" t="s">
        <v>75</v>
      </c>
      <c r="C36" s="1">
        <v>76.069999999999993</v>
      </c>
      <c r="D36" s="1">
        <v>0.27</v>
      </c>
      <c r="E36" s="1">
        <v>12.9</v>
      </c>
      <c r="F36" s="1">
        <v>3.44</v>
      </c>
      <c r="G36" s="1">
        <v>0.1</v>
      </c>
      <c r="H36" s="1">
        <v>0.11</v>
      </c>
      <c r="I36" s="1">
        <v>1.73</v>
      </c>
      <c r="J36" s="1">
        <v>4.3099999999999996</v>
      </c>
      <c r="K36" s="1">
        <v>2.76</v>
      </c>
      <c r="L36" s="1">
        <v>0</v>
      </c>
      <c r="M36" s="1">
        <v>0</v>
      </c>
      <c r="N36" s="1"/>
      <c r="O36" s="1">
        <f>100-P36</f>
        <v>-1.7099999999999937</v>
      </c>
      <c r="P36" s="1">
        <v>101.71</v>
      </c>
      <c r="Q36" s="1">
        <v>0</v>
      </c>
    </row>
    <row r="37" spans="1:18" x14ac:dyDescent="0.2">
      <c r="A37" s="1" t="s">
        <v>57</v>
      </c>
      <c r="B37" s="1" t="s">
        <v>75</v>
      </c>
      <c r="C37" s="1">
        <v>75.25</v>
      </c>
      <c r="D37" s="1">
        <v>0.28000000000000003</v>
      </c>
      <c r="E37" s="1">
        <v>12.75</v>
      </c>
      <c r="F37" s="1">
        <v>3.35</v>
      </c>
      <c r="G37" s="1">
        <v>0.09</v>
      </c>
      <c r="H37" s="1">
        <v>0.1</v>
      </c>
      <c r="I37" s="1">
        <v>1.77</v>
      </c>
      <c r="J37" s="1">
        <v>4.2</v>
      </c>
      <c r="K37" s="1">
        <v>2.74</v>
      </c>
      <c r="L37" s="1">
        <v>0</v>
      </c>
      <c r="M37" s="1">
        <v>0</v>
      </c>
      <c r="N37" s="1"/>
      <c r="O37" s="1">
        <f t="shared" si="5"/>
        <v>-0.54000000000000625</v>
      </c>
      <c r="P37" s="1">
        <v>100.54</v>
      </c>
      <c r="Q37" s="1">
        <v>0</v>
      </c>
    </row>
    <row r="38" spans="1:18" x14ac:dyDescent="0.2">
      <c r="A38" s="1" t="s">
        <v>58</v>
      </c>
      <c r="B38" s="1" t="s">
        <v>75</v>
      </c>
      <c r="C38" s="1">
        <v>75.31</v>
      </c>
      <c r="D38" s="1">
        <v>0.24</v>
      </c>
      <c r="E38" s="1">
        <v>12.7</v>
      </c>
      <c r="F38" s="1">
        <v>3.38</v>
      </c>
      <c r="G38" s="1">
        <v>0</v>
      </c>
      <c r="H38" s="1">
        <v>0.08</v>
      </c>
      <c r="I38" s="1">
        <v>1.72</v>
      </c>
      <c r="J38" s="1">
        <v>4.2300000000000004</v>
      </c>
      <c r="K38" s="1">
        <v>2.77</v>
      </c>
      <c r="L38" s="1">
        <v>0</v>
      </c>
      <c r="M38" s="1">
        <v>0</v>
      </c>
      <c r="N38" s="1"/>
      <c r="O38" s="1">
        <f t="shared" si="5"/>
        <v>-0.42000000000000171</v>
      </c>
      <c r="P38" s="1">
        <v>100.42</v>
      </c>
      <c r="Q38" s="1">
        <v>0</v>
      </c>
    </row>
    <row r="39" spans="1:18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8" x14ac:dyDescent="0.2">
      <c r="A40" s="3" t="s">
        <v>1</v>
      </c>
      <c r="B40" s="3"/>
      <c r="C40" s="3">
        <f>AVERAGE(C25:C38)</f>
        <v>75.075000000000003</v>
      </c>
      <c r="D40" s="3">
        <f t="shared" ref="D40:M40" si="6">AVERAGE(D25:D38)</f>
        <v>0.27357142857142858</v>
      </c>
      <c r="E40" s="3">
        <f t="shared" si="6"/>
        <v>12.97857142857143</v>
      </c>
      <c r="F40" s="3">
        <f t="shared" si="6"/>
        <v>3.3614285714285717</v>
      </c>
      <c r="G40" s="3">
        <f t="shared" si="6"/>
        <v>9.5000000000000015E-2</v>
      </c>
      <c r="H40" s="3">
        <f t="shared" si="6"/>
        <v>8.7142857142857161E-2</v>
      </c>
      <c r="I40" s="3">
        <f t="shared" si="6"/>
        <v>1.7235714285714285</v>
      </c>
      <c r="J40" s="3">
        <f t="shared" si="6"/>
        <v>4.1521428571428576</v>
      </c>
      <c r="K40" s="3">
        <f t="shared" si="6"/>
        <v>2.7350000000000003</v>
      </c>
      <c r="L40" s="3">
        <f t="shared" si="6"/>
        <v>0</v>
      </c>
      <c r="M40" s="3">
        <f t="shared" si="6"/>
        <v>0</v>
      </c>
      <c r="N40" s="3"/>
      <c r="O40" s="3">
        <f t="shared" ref="O40" si="7">AVERAGE(O27:O37)</f>
        <v>-0.59727272727272662</v>
      </c>
      <c r="P40" s="3"/>
      <c r="Q40" s="4"/>
      <c r="R40" s="4"/>
    </row>
    <row r="41" spans="1:18" x14ac:dyDescent="0.2">
      <c r="A41" s="1" t="s">
        <v>76</v>
      </c>
      <c r="B41" s="1"/>
      <c r="C41" s="1">
        <f>_xlfn.STDEV.P(C25:C38)</f>
        <v>0.37236215090764718</v>
      </c>
      <c r="D41" s="1">
        <f t="shared" ref="D41:M41" si="8">_xlfn.STDEV.P(D25:D38)</f>
        <v>2.4959150299508782E-2</v>
      </c>
      <c r="E41" s="1">
        <f t="shared" si="8"/>
        <v>0.23678975432881816</v>
      </c>
      <c r="F41" s="1">
        <f t="shared" si="8"/>
        <v>4.6114321118768509E-2</v>
      </c>
      <c r="G41" s="1">
        <f t="shared" si="8"/>
        <v>4.2045893293604066E-2</v>
      </c>
      <c r="H41" s="1">
        <f t="shared" si="8"/>
        <v>1.5319721849662267E-2</v>
      </c>
      <c r="I41" s="1">
        <f t="shared" si="8"/>
        <v>2.0910401669006373E-2</v>
      </c>
      <c r="J41" s="1">
        <f t="shared" si="8"/>
        <v>0.1354452220023479</v>
      </c>
      <c r="K41" s="1">
        <f t="shared" si="8"/>
        <v>2.2598988599366245E-2</v>
      </c>
      <c r="L41" s="1">
        <f t="shared" si="8"/>
        <v>0</v>
      </c>
      <c r="M41" s="1">
        <f t="shared" si="8"/>
        <v>0</v>
      </c>
      <c r="N41" s="1"/>
      <c r="O41" s="1">
        <f t="shared" ref="O41" si="9">_xlfn.STDEV.P(O27:O37)</f>
        <v>0.58350182533158279</v>
      </c>
      <c r="P41" s="1"/>
    </row>
    <row r="42" spans="1:18" x14ac:dyDescent="0.2">
      <c r="A42" s="1" t="s">
        <v>77</v>
      </c>
      <c r="B42" s="1"/>
      <c r="C42" s="5">
        <f>C41/C40</f>
        <v>4.9598688099586705E-3</v>
      </c>
      <c r="D42" s="5">
        <f t="shared" ref="D42:K42" si="10">D41/D40</f>
        <v>9.1234491956428965E-2</v>
      </c>
      <c r="E42" s="5">
        <f t="shared" si="10"/>
        <v>1.8244670118896279E-2</v>
      </c>
      <c r="F42" s="5">
        <f t="shared" si="10"/>
        <v>1.3718667566144477E-2</v>
      </c>
      <c r="G42" s="5">
        <f t="shared" si="10"/>
        <v>0.44258835045899009</v>
      </c>
      <c r="H42" s="5">
        <f t="shared" si="10"/>
        <v>0.17580008679940304</v>
      </c>
      <c r="I42" s="5">
        <f t="shared" si="10"/>
        <v>1.2132019202904651E-2</v>
      </c>
      <c r="J42" s="5">
        <f t="shared" si="10"/>
        <v>3.2620559229879074E-2</v>
      </c>
      <c r="K42" s="5">
        <f t="shared" si="10"/>
        <v>8.262884314210692E-3</v>
      </c>
      <c r="L42" s="5"/>
      <c r="M42" s="5"/>
      <c r="N42" s="5"/>
      <c r="O42" s="5"/>
      <c r="P42" s="1"/>
    </row>
    <row r="43" spans="1:18" x14ac:dyDescent="0.2">
      <c r="A43" s="1" t="s">
        <v>78</v>
      </c>
      <c r="B43" s="1"/>
      <c r="C43" s="5">
        <f>(ABS(C40-C45)/C45)</f>
        <v>6.9444444444443322E-3</v>
      </c>
      <c r="D43" s="5">
        <f t="shared" ref="D43:K43" si="11">(ABS(D40-D45)/D45)</f>
        <v>7.2829131652661069E-2</v>
      </c>
      <c r="E43" s="5">
        <f t="shared" si="11"/>
        <v>6.3817330210772974E-2</v>
      </c>
      <c r="F43" s="5">
        <f t="shared" si="11"/>
        <v>2.79598077763216E-2</v>
      </c>
      <c r="G43" s="5">
        <f t="shared" si="11"/>
        <v>0.10377358490566022</v>
      </c>
      <c r="H43" s="5">
        <f t="shared" si="11"/>
        <v>0.15395284327323142</v>
      </c>
      <c r="I43" s="5">
        <f t="shared" si="11"/>
        <v>1.3865546218487398E-2</v>
      </c>
      <c r="J43" s="5">
        <f t="shared" si="11"/>
        <v>0.10723809523809535</v>
      </c>
      <c r="K43" s="5">
        <f t="shared" si="11"/>
        <v>3.5984848484848557E-2</v>
      </c>
      <c r="L43" s="5"/>
      <c r="M43" s="5"/>
      <c r="N43" s="1"/>
      <c r="O43" s="1"/>
      <c r="P43" s="1"/>
    </row>
    <row r="44" spans="1:18" ht="12.75" customHeight="1" x14ac:dyDescent="0.2"/>
    <row r="45" spans="1:18" x14ac:dyDescent="0.2">
      <c r="A45" s="6" t="s">
        <v>113</v>
      </c>
      <c r="B45" s="7" t="s">
        <v>79</v>
      </c>
      <c r="C45" s="8">
        <v>75.599999999999994</v>
      </c>
      <c r="D45" s="8">
        <v>0.255</v>
      </c>
      <c r="E45" s="8">
        <v>12.2</v>
      </c>
      <c r="F45" s="8">
        <v>3.27</v>
      </c>
      <c r="G45" s="8">
        <v>0.106</v>
      </c>
      <c r="H45" s="8">
        <v>0.10299999999999999</v>
      </c>
      <c r="I45" s="8">
        <v>1.7</v>
      </c>
      <c r="J45" s="8">
        <v>3.75</v>
      </c>
      <c r="K45" s="8">
        <v>2.64</v>
      </c>
      <c r="L45" s="8">
        <v>2.5000000000000001E-2</v>
      </c>
      <c r="M45" s="8">
        <v>4.2999999999999997E-2</v>
      </c>
      <c r="N45" s="9">
        <v>6.9999999999999994E-5</v>
      </c>
      <c r="O45" s="9">
        <v>1.4E-2</v>
      </c>
      <c r="P45" s="10">
        <v>99.69</v>
      </c>
      <c r="Q45" s="7" t="s">
        <v>80</v>
      </c>
    </row>
    <row r="46" spans="1:18" x14ac:dyDescent="0.2">
      <c r="B46" t="s">
        <v>81</v>
      </c>
      <c r="C46" s="11">
        <v>0.7</v>
      </c>
      <c r="D46" s="11">
        <v>1.6E-2</v>
      </c>
      <c r="E46" s="11">
        <v>0.2</v>
      </c>
      <c r="F46" s="11">
        <v>0.1</v>
      </c>
      <c r="G46" s="11">
        <v>5.0000000000000001E-3</v>
      </c>
      <c r="H46" s="11">
        <v>0.01</v>
      </c>
      <c r="I46" s="11">
        <v>0.03</v>
      </c>
      <c r="J46" s="11">
        <v>0.31</v>
      </c>
      <c r="K46" s="11">
        <v>0.09</v>
      </c>
      <c r="L46" s="11">
        <v>4.0000000000000001E-3</v>
      </c>
      <c r="M46" s="11"/>
      <c r="N46" s="12"/>
      <c r="O46" s="12"/>
      <c r="P46" s="13"/>
    </row>
    <row r="47" spans="1:18" x14ac:dyDescent="0.2">
      <c r="B47" t="s">
        <v>82</v>
      </c>
      <c r="C47" s="11">
        <v>74.900000000000006</v>
      </c>
      <c r="D47" s="11">
        <v>0.23899999999999999</v>
      </c>
      <c r="E47" s="11">
        <v>12</v>
      </c>
      <c r="F47" s="11">
        <v>3.17</v>
      </c>
      <c r="G47" s="11">
        <v>0.10100000000000001</v>
      </c>
      <c r="H47" s="11">
        <v>0.09</v>
      </c>
      <c r="I47" s="11">
        <v>1.67</v>
      </c>
      <c r="J47" s="11">
        <v>3.44</v>
      </c>
      <c r="K47" s="11">
        <v>2.5499999999999998</v>
      </c>
      <c r="L47" s="11">
        <v>2.1000000000000001E-2</v>
      </c>
      <c r="M47" s="11"/>
      <c r="N47" s="12"/>
      <c r="O47" s="12"/>
      <c r="P47" s="13"/>
    </row>
    <row r="48" spans="1:18" x14ac:dyDescent="0.2">
      <c r="A48" s="14"/>
      <c r="B48" s="14" t="s">
        <v>83</v>
      </c>
      <c r="C48" s="15">
        <v>76.3</v>
      </c>
      <c r="D48" s="15">
        <v>0.27100000000000002</v>
      </c>
      <c r="E48" s="15">
        <v>12.4</v>
      </c>
      <c r="F48" s="15">
        <v>3.37</v>
      </c>
      <c r="G48" s="15">
        <v>0.111</v>
      </c>
      <c r="H48" s="15">
        <v>0.11</v>
      </c>
      <c r="I48" s="15">
        <v>1.73</v>
      </c>
      <c r="J48" s="15">
        <v>4.0599999999999996</v>
      </c>
      <c r="K48" s="15">
        <v>2.73</v>
      </c>
      <c r="L48" s="15">
        <v>2.9000000000000001E-2</v>
      </c>
      <c r="M48" s="15"/>
      <c r="N48" s="16"/>
      <c r="O48" s="16"/>
      <c r="P48" s="17"/>
      <c r="Q48" s="14"/>
      <c r="R48" s="14"/>
    </row>
    <row r="52" spans="1:18" x14ac:dyDescent="0.2">
      <c r="A52" s="1" t="s">
        <v>14</v>
      </c>
      <c r="B52" s="1" t="s">
        <v>74</v>
      </c>
      <c r="C52" s="1">
        <v>58.59</v>
      </c>
      <c r="D52" s="1">
        <v>0.76</v>
      </c>
      <c r="E52" s="1">
        <v>17.39</v>
      </c>
      <c r="F52" s="1">
        <v>6.6</v>
      </c>
      <c r="G52" s="1">
        <v>0.14000000000000001</v>
      </c>
      <c r="H52" s="1">
        <v>3.66</v>
      </c>
      <c r="I52" s="1">
        <v>6.99</v>
      </c>
      <c r="J52" s="1">
        <v>3.08</v>
      </c>
      <c r="K52" s="1">
        <v>2.08</v>
      </c>
      <c r="L52" s="1">
        <v>0.1</v>
      </c>
      <c r="M52" s="1">
        <v>0</v>
      </c>
      <c r="N52" s="1">
        <v>58.59</v>
      </c>
      <c r="O52" s="1">
        <f t="shared" ref="O52:O60" si="12">100-P52</f>
        <v>0.59000000000000341</v>
      </c>
      <c r="P52" s="1">
        <v>99.41</v>
      </c>
      <c r="Q52" s="1">
        <v>0</v>
      </c>
    </row>
    <row r="53" spans="1:18" x14ac:dyDescent="0.2">
      <c r="A53" s="1" t="s">
        <v>15</v>
      </c>
      <c r="B53" s="1" t="s">
        <v>74</v>
      </c>
      <c r="C53" s="1">
        <v>58.7</v>
      </c>
      <c r="D53" s="1">
        <v>0.78</v>
      </c>
      <c r="E53" s="1">
        <v>17.39</v>
      </c>
      <c r="F53" s="1">
        <v>6.54</v>
      </c>
      <c r="G53" s="1">
        <v>0.12</v>
      </c>
      <c r="H53" s="1">
        <v>3.69</v>
      </c>
      <c r="I53" s="1">
        <v>6.92</v>
      </c>
      <c r="J53" s="1">
        <v>3.11</v>
      </c>
      <c r="K53" s="1">
        <v>2.06</v>
      </c>
      <c r="L53" s="1">
        <v>0.1</v>
      </c>
      <c r="M53" s="1">
        <v>0</v>
      </c>
      <c r="N53" s="1">
        <v>58.7</v>
      </c>
      <c r="O53" s="1">
        <f t="shared" si="12"/>
        <v>0.59999999999999432</v>
      </c>
      <c r="P53" s="1">
        <v>99.4</v>
      </c>
      <c r="Q53" s="1">
        <v>0</v>
      </c>
    </row>
    <row r="54" spans="1:18" x14ac:dyDescent="0.2">
      <c r="A54" s="1" t="s">
        <v>16</v>
      </c>
      <c r="B54" s="1" t="s">
        <v>74</v>
      </c>
      <c r="C54" s="1">
        <v>58.64</v>
      </c>
      <c r="D54" s="1">
        <v>0.77</v>
      </c>
      <c r="E54" s="1">
        <v>17.45</v>
      </c>
      <c r="F54" s="1">
        <v>6.54</v>
      </c>
      <c r="G54" s="1">
        <v>0.12</v>
      </c>
      <c r="H54" s="1">
        <v>3.65</v>
      </c>
      <c r="I54" s="1">
        <v>6.94</v>
      </c>
      <c r="J54" s="1">
        <v>3.1</v>
      </c>
      <c r="K54" s="1">
        <v>2.0699999999999998</v>
      </c>
      <c r="L54" s="1">
        <v>0.18</v>
      </c>
      <c r="M54" s="1">
        <v>0</v>
      </c>
      <c r="N54" s="1">
        <v>58.64</v>
      </c>
      <c r="O54" s="1">
        <f t="shared" si="12"/>
        <v>0.54000000000000625</v>
      </c>
      <c r="P54" s="1">
        <v>99.46</v>
      </c>
      <c r="Q54" s="1">
        <v>0</v>
      </c>
    </row>
    <row r="55" spans="1:18" x14ac:dyDescent="0.2">
      <c r="A55" s="1" t="s">
        <v>17</v>
      </c>
      <c r="B55" s="1" t="s">
        <v>74</v>
      </c>
      <c r="C55" s="1">
        <v>58.89</v>
      </c>
      <c r="D55" s="1">
        <v>0.73</v>
      </c>
      <c r="E55" s="1">
        <v>17.38</v>
      </c>
      <c r="F55" s="1">
        <v>6.48</v>
      </c>
      <c r="G55" s="1">
        <v>0.17</v>
      </c>
      <c r="H55" s="1">
        <v>3.69</v>
      </c>
      <c r="I55" s="1">
        <v>6.99</v>
      </c>
      <c r="J55" s="1">
        <v>3.11</v>
      </c>
      <c r="K55" s="1">
        <v>2.06</v>
      </c>
      <c r="L55" s="1">
        <v>0.14000000000000001</v>
      </c>
      <c r="M55" s="1">
        <v>0</v>
      </c>
      <c r="N55" s="1">
        <v>58.89</v>
      </c>
      <c r="O55" s="1">
        <f t="shared" si="12"/>
        <v>0.34999999999999432</v>
      </c>
      <c r="P55" s="1">
        <v>99.65</v>
      </c>
      <c r="Q55" s="1">
        <v>0</v>
      </c>
    </row>
    <row r="56" spans="1:18" x14ac:dyDescent="0.2">
      <c r="A56" s="1" t="s">
        <v>18</v>
      </c>
      <c r="B56" s="1" t="s">
        <v>74</v>
      </c>
      <c r="C56" s="1">
        <v>58.9</v>
      </c>
      <c r="D56" s="1">
        <v>0.75</v>
      </c>
      <c r="E56" s="1">
        <v>17.489999999999998</v>
      </c>
      <c r="F56" s="1">
        <v>6.55</v>
      </c>
      <c r="G56" s="1">
        <v>0.14000000000000001</v>
      </c>
      <c r="H56" s="1">
        <v>3.7</v>
      </c>
      <c r="I56" s="1">
        <v>6.99</v>
      </c>
      <c r="J56" s="1">
        <v>3.11</v>
      </c>
      <c r="K56" s="1">
        <v>2.0499999999999998</v>
      </c>
      <c r="L56" s="1">
        <v>0.12</v>
      </c>
      <c r="M56" s="1">
        <v>0</v>
      </c>
      <c r="N56" s="1">
        <v>58.9</v>
      </c>
      <c r="O56" s="1">
        <f t="shared" si="12"/>
        <v>0.20000000000000284</v>
      </c>
      <c r="P56" s="1">
        <v>99.8</v>
      </c>
      <c r="Q56" s="1">
        <v>0</v>
      </c>
    </row>
    <row r="57" spans="1:18" x14ac:dyDescent="0.2">
      <c r="A57" s="1" t="s">
        <v>19</v>
      </c>
      <c r="B57" s="1" t="s">
        <v>74</v>
      </c>
      <c r="C57" s="1">
        <v>58.97</v>
      </c>
      <c r="D57" s="1">
        <v>0.76</v>
      </c>
      <c r="E57" s="1">
        <v>17.52</v>
      </c>
      <c r="F57" s="1">
        <v>6.53</v>
      </c>
      <c r="G57" s="1">
        <v>0.17</v>
      </c>
      <c r="H57" s="1">
        <v>3.7</v>
      </c>
      <c r="I57" s="1">
        <v>7.01</v>
      </c>
      <c r="J57" s="1">
        <v>3.12</v>
      </c>
      <c r="K57" s="1">
        <v>2.0299999999999998</v>
      </c>
      <c r="L57" s="1">
        <v>0.12</v>
      </c>
      <c r="M57" s="1">
        <v>0</v>
      </c>
      <c r="N57" s="1">
        <v>58.97</v>
      </c>
      <c r="O57" s="1">
        <f t="shared" si="12"/>
        <v>6.0000000000002274E-2</v>
      </c>
      <c r="P57" s="1">
        <v>99.94</v>
      </c>
      <c r="Q57" s="1">
        <v>0</v>
      </c>
    </row>
    <row r="58" spans="1:18" x14ac:dyDescent="0.2">
      <c r="A58" s="1" t="s">
        <v>20</v>
      </c>
      <c r="B58" s="1" t="s">
        <v>74</v>
      </c>
      <c r="C58" s="1">
        <v>59.12</v>
      </c>
      <c r="D58" s="1">
        <v>0.76</v>
      </c>
      <c r="E58" s="1">
        <v>17.579999999999998</v>
      </c>
      <c r="F58" s="1">
        <v>6.56</v>
      </c>
      <c r="G58" s="1">
        <v>0.15</v>
      </c>
      <c r="H58" s="1">
        <v>3.68</v>
      </c>
      <c r="I58" s="1">
        <v>7.05</v>
      </c>
      <c r="J58" s="1">
        <v>3.14</v>
      </c>
      <c r="K58" s="1">
        <v>2.0299999999999998</v>
      </c>
      <c r="L58" s="1">
        <v>0.12</v>
      </c>
      <c r="M58" s="1">
        <v>0</v>
      </c>
      <c r="N58" s="1">
        <v>59.12</v>
      </c>
      <c r="O58" s="1">
        <f t="shared" si="12"/>
        <v>-0.20000000000000284</v>
      </c>
      <c r="P58" s="1">
        <v>100.2</v>
      </c>
      <c r="Q58" s="1">
        <v>0</v>
      </c>
    </row>
    <row r="59" spans="1:18" x14ac:dyDescent="0.2">
      <c r="A59" s="1" t="s">
        <v>21</v>
      </c>
      <c r="B59" s="1" t="s">
        <v>74</v>
      </c>
      <c r="C59" s="1">
        <v>58.79</v>
      </c>
      <c r="D59" s="1">
        <v>0.71</v>
      </c>
      <c r="E59" s="1">
        <v>17.36</v>
      </c>
      <c r="F59" s="1">
        <v>6.56</v>
      </c>
      <c r="G59" s="1">
        <v>0.15</v>
      </c>
      <c r="H59" s="1">
        <v>3.73</v>
      </c>
      <c r="I59" s="1">
        <v>6.96</v>
      </c>
      <c r="J59" s="1">
        <v>3.08</v>
      </c>
      <c r="K59" s="1">
        <v>2.02</v>
      </c>
      <c r="L59" s="1">
        <v>0.08</v>
      </c>
      <c r="M59" s="1">
        <v>0</v>
      </c>
      <c r="N59" s="1">
        <v>58.79</v>
      </c>
      <c r="O59" s="1">
        <f t="shared" si="12"/>
        <v>0.56000000000000227</v>
      </c>
      <c r="P59" s="1">
        <v>99.44</v>
      </c>
      <c r="Q59" s="1">
        <v>0</v>
      </c>
    </row>
    <row r="60" spans="1:18" x14ac:dyDescent="0.2">
      <c r="A60" s="1" t="s">
        <v>22</v>
      </c>
      <c r="B60" s="1" t="s">
        <v>74</v>
      </c>
      <c r="C60" s="1">
        <v>58.7</v>
      </c>
      <c r="D60" s="1">
        <v>0.77</v>
      </c>
      <c r="E60" s="1">
        <v>17.36</v>
      </c>
      <c r="F60" s="1">
        <v>6.52</v>
      </c>
      <c r="G60" s="1">
        <v>0.13</v>
      </c>
      <c r="H60" s="1">
        <v>3.68</v>
      </c>
      <c r="I60" s="1">
        <v>6.95</v>
      </c>
      <c r="J60" s="1">
        <v>3.11</v>
      </c>
      <c r="K60" s="1">
        <v>2.0699999999999998</v>
      </c>
      <c r="L60" s="1">
        <v>0.14000000000000001</v>
      </c>
      <c r="M60" s="1">
        <v>0</v>
      </c>
      <c r="N60" s="1">
        <v>58.7</v>
      </c>
      <c r="O60" s="1">
        <f t="shared" si="12"/>
        <v>0.56999999999999318</v>
      </c>
      <c r="P60" s="1">
        <v>99.43</v>
      </c>
      <c r="Q60" s="1">
        <v>0</v>
      </c>
    </row>
    <row r="61" spans="1:18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8" x14ac:dyDescent="0.2">
      <c r="A62" s="3" t="s">
        <v>1</v>
      </c>
      <c r="B62" s="3"/>
      <c r="C62" s="3">
        <f>AVERAGE(C52:C60)</f>
        <v>58.811111111111103</v>
      </c>
      <c r="D62" s="3">
        <f t="shared" ref="D62:K62" si="13">AVERAGE(D52:D60)</f>
        <v>0.75444444444444436</v>
      </c>
      <c r="E62" s="3">
        <f t="shared" si="13"/>
        <v>17.435555555555556</v>
      </c>
      <c r="F62" s="3">
        <f t="shared" si="13"/>
        <v>6.5422222222222235</v>
      </c>
      <c r="G62" s="3">
        <f t="shared" si="13"/>
        <v>0.14333333333333334</v>
      </c>
      <c r="H62" s="3">
        <f t="shared" si="13"/>
        <v>3.6866666666666665</v>
      </c>
      <c r="I62" s="3">
        <f t="shared" si="13"/>
        <v>6.9777777777777779</v>
      </c>
      <c r="J62" s="3">
        <f t="shared" si="13"/>
        <v>3.1066666666666669</v>
      </c>
      <c r="K62" s="3">
        <f t="shared" si="13"/>
        <v>2.0522222222222219</v>
      </c>
      <c r="L62" s="3">
        <f>AVERAGE(L52:L60)</f>
        <v>0.12222222222222223</v>
      </c>
      <c r="M62" s="3">
        <f t="shared" ref="M62" si="14">AVERAGE(M50:M60)</f>
        <v>0</v>
      </c>
      <c r="N62" s="3"/>
      <c r="O62" s="3">
        <f t="shared" ref="O62" si="15">AVERAGE(O50:O60)</f>
        <v>0.3633333333333329</v>
      </c>
      <c r="P62" s="3"/>
      <c r="Q62" s="4"/>
      <c r="R62" s="4"/>
    </row>
    <row r="63" spans="1:18" x14ac:dyDescent="0.2">
      <c r="A63" s="1" t="s">
        <v>76</v>
      </c>
      <c r="B63" s="1"/>
      <c r="C63" s="1">
        <f>_xlfn.STDEV.P(C52:C60)</f>
        <v>0.16264784347680042</v>
      </c>
      <c r="D63" s="1">
        <f t="shared" ref="D63:L63" si="16">_xlfn.STDEV.P(D52:D60)</f>
        <v>2.0608041101101583E-2</v>
      </c>
      <c r="E63" s="1">
        <f t="shared" si="16"/>
        <v>7.4402973523480492E-2</v>
      </c>
      <c r="F63" s="1">
        <f t="shared" si="16"/>
        <v>3.0832082056692262E-2</v>
      </c>
      <c r="G63" s="1">
        <f t="shared" si="16"/>
        <v>1.7638342073763899E-2</v>
      </c>
      <c r="H63" s="1">
        <f t="shared" si="16"/>
        <v>2.2110831935702669E-2</v>
      </c>
      <c r="I63" s="1">
        <f t="shared" si="16"/>
        <v>3.7350525142159058E-2</v>
      </c>
      <c r="J63" s="1">
        <f t="shared" si="16"/>
        <v>1.7638342073763937E-2</v>
      </c>
      <c r="K63" s="1">
        <f t="shared" si="16"/>
        <v>1.9876159799998162E-2</v>
      </c>
      <c r="L63" s="1">
        <f t="shared" si="16"/>
        <v>2.7397395568750947E-2</v>
      </c>
      <c r="M63" s="1">
        <f t="shared" ref="M63" si="17">_xlfn.STDEV.P(M50:M60)</f>
        <v>0</v>
      </c>
      <c r="N63" s="1"/>
      <c r="O63" s="1">
        <f t="shared" ref="O63" si="18">_xlfn.STDEV.P(O50:O60)</f>
        <v>0.27002057534771523</v>
      </c>
      <c r="P63" s="1"/>
    </row>
    <row r="64" spans="1:18" x14ac:dyDescent="0.2">
      <c r="A64" s="1" t="s">
        <v>77</v>
      </c>
      <c r="B64" s="1"/>
      <c r="C64" s="5">
        <f>C63/C62</f>
        <v>2.7655971874007254E-3</v>
      </c>
      <c r="D64" s="5">
        <f t="shared" ref="D64:L64" si="19">D63/D62</f>
        <v>2.7315518396158211E-2</v>
      </c>
      <c r="E64" s="5">
        <f t="shared" si="19"/>
        <v>4.2673130366513157E-3</v>
      </c>
      <c r="F64" s="5">
        <f t="shared" si="19"/>
        <v>4.7127842817634227E-3</v>
      </c>
      <c r="G64" s="5">
        <f t="shared" si="19"/>
        <v>0.12305820051463184</v>
      </c>
      <c r="H64" s="5">
        <f t="shared" si="19"/>
        <v>5.9975131832828215E-3</v>
      </c>
      <c r="I64" s="5">
        <f t="shared" si="19"/>
        <v>5.3527822655960429E-3</v>
      </c>
      <c r="J64" s="5">
        <f t="shared" si="19"/>
        <v>5.6775779207394643E-3</v>
      </c>
      <c r="K64" s="5">
        <f t="shared" si="19"/>
        <v>9.6851888576060356E-3</v>
      </c>
      <c r="L64" s="5">
        <f t="shared" si="19"/>
        <v>0.22416050919887137</v>
      </c>
      <c r="M64" s="5"/>
      <c r="N64" s="5"/>
      <c r="O64" s="5"/>
      <c r="P64" s="1"/>
    </row>
    <row r="65" spans="1:18" x14ac:dyDescent="0.2">
      <c r="A65" s="1" t="s">
        <v>78</v>
      </c>
      <c r="B65" s="1"/>
      <c r="C65" s="5">
        <f>(ABS(C62-C67)/C67)</f>
        <v>3.6025786879027555E-3</v>
      </c>
      <c r="D65" s="5">
        <f t="shared" ref="D65:L65" si="20">(ABS(D62-D67)/D67)</f>
        <v>7.3583517292138067E-4</v>
      </c>
      <c r="E65" s="5">
        <f t="shared" si="20"/>
        <v>1.9623131903833607E-2</v>
      </c>
      <c r="F65" s="5">
        <f t="shared" si="20"/>
        <v>1.5873015873016007E-2</v>
      </c>
      <c r="G65" s="5">
        <f t="shared" si="20"/>
        <v>0.12860892388451448</v>
      </c>
      <c r="H65" s="5">
        <f t="shared" si="20"/>
        <v>1.6888888888888922E-2</v>
      </c>
      <c r="I65" s="5">
        <f t="shared" si="20"/>
        <v>1.7214397496087577E-2</v>
      </c>
      <c r="J65" s="5">
        <f t="shared" si="20"/>
        <v>7.4547390841319438E-3</v>
      </c>
      <c r="K65" s="5">
        <f t="shared" si="20"/>
        <v>4.7052154195011214E-2</v>
      </c>
      <c r="L65" s="5">
        <f t="shared" si="20"/>
        <v>0.2724867724867725</v>
      </c>
      <c r="M65" s="1"/>
      <c r="N65" s="1"/>
      <c r="O65" s="1"/>
      <c r="P65" s="1"/>
    </row>
    <row r="67" spans="1:18" x14ac:dyDescent="0.2">
      <c r="A67" s="6" t="s">
        <v>114</v>
      </c>
      <c r="B67" s="7" t="s">
        <v>79</v>
      </c>
      <c r="C67" s="8">
        <v>58.6</v>
      </c>
      <c r="D67" s="8">
        <v>0.755</v>
      </c>
      <c r="E67" s="8">
        <v>17.100000000000001</v>
      </c>
      <c r="F67" s="8">
        <v>6.44</v>
      </c>
      <c r="G67" s="8">
        <v>0.127</v>
      </c>
      <c r="H67" s="8">
        <v>3.75</v>
      </c>
      <c r="I67" s="8">
        <v>7.1</v>
      </c>
      <c r="J67" s="8">
        <v>3.13</v>
      </c>
      <c r="K67" s="8">
        <v>1.96</v>
      </c>
      <c r="L67" s="8">
        <v>0.16800000000000001</v>
      </c>
      <c r="M67" s="8">
        <f>113/10^4</f>
        <v>1.1299999999999999E-2</v>
      </c>
      <c r="N67" s="9">
        <f>321/10^4</f>
        <v>3.2099999999999997E-2</v>
      </c>
      <c r="O67" s="9">
        <v>2.5999999999999999E-2</v>
      </c>
      <c r="P67" s="8">
        <f>SUM(C67:M67)</f>
        <v>99.141300000000001</v>
      </c>
      <c r="Q67" s="7" t="s">
        <v>80</v>
      </c>
    </row>
    <row r="68" spans="1:18" x14ac:dyDescent="0.2">
      <c r="B68" t="s">
        <v>81</v>
      </c>
      <c r="C68" s="11">
        <v>0.4</v>
      </c>
      <c r="D68" s="11">
        <v>1.7000000000000001E-2</v>
      </c>
      <c r="E68" s="11">
        <v>0.2</v>
      </c>
      <c r="F68" s="11">
        <v>0.06</v>
      </c>
      <c r="G68" s="11">
        <v>6.0000000000000001E-3</v>
      </c>
      <c r="H68" s="11">
        <v>0.04</v>
      </c>
      <c r="I68" s="11">
        <v>0.09</v>
      </c>
      <c r="J68" s="11">
        <v>0.09</v>
      </c>
      <c r="K68" s="11">
        <v>0.04</v>
      </c>
      <c r="L68" s="11">
        <v>2.5999999999999999E-2</v>
      </c>
      <c r="M68" s="11">
        <f>37/10^4</f>
        <v>3.7000000000000002E-3</v>
      </c>
      <c r="N68" s="12"/>
      <c r="O68" s="12"/>
      <c r="P68" s="13"/>
    </row>
    <row r="69" spans="1:18" x14ac:dyDescent="0.2">
      <c r="B69" t="s">
        <v>82</v>
      </c>
      <c r="C69" s="11">
        <f>C67-C68</f>
        <v>58.2</v>
      </c>
      <c r="D69" s="11">
        <f t="shared" ref="D69:L69" si="21">D67-D68</f>
        <v>0.73799999999999999</v>
      </c>
      <c r="E69" s="11">
        <f t="shared" si="21"/>
        <v>16.900000000000002</v>
      </c>
      <c r="F69" s="11">
        <f t="shared" si="21"/>
        <v>6.3800000000000008</v>
      </c>
      <c r="G69" s="11">
        <f t="shared" si="21"/>
        <v>0.121</v>
      </c>
      <c r="H69" s="11">
        <f t="shared" si="21"/>
        <v>3.71</v>
      </c>
      <c r="I69" s="11">
        <f t="shared" si="21"/>
        <v>7.01</v>
      </c>
      <c r="J69" s="11">
        <f t="shared" si="21"/>
        <v>3.04</v>
      </c>
      <c r="K69" s="11">
        <f t="shared" si="21"/>
        <v>1.92</v>
      </c>
      <c r="L69" s="11">
        <f t="shared" si="21"/>
        <v>0.14200000000000002</v>
      </c>
      <c r="M69" s="11">
        <f>M67-M68</f>
        <v>7.5999999999999991E-3</v>
      </c>
      <c r="N69" s="12"/>
      <c r="O69" s="12"/>
      <c r="P69" s="13"/>
    </row>
    <row r="70" spans="1:18" x14ac:dyDescent="0.2">
      <c r="A70" s="14"/>
      <c r="B70" s="14" t="s">
        <v>83</v>
      </c>
      <c r="C70" s="15">
        <f>C67+C68</f>
        <v>59</v>
      </c>
      <c r="D70" s="15">
        <f t="shared" ref="D70:L70" si="22">D67+D68</f>
        <v>0.77200000000000002</v>
      </c>
      <c r="E70" s="15">
        <f t="shared" si="22"/>
        <v>17.3</v>
      </c>
      <c r="F70" s="15">
        <f t="shared" si="22"/>
        <v>6.5</v>
      </c>
      <c r="G70" s="15">
        <f t="shared" si="22"/>
        <v>0.13300000000000001</v>
      </c>
      <c r="H70" s="15">
        <f t="shared" si="22"/>
        <v>3.79</v>
      </c>
      <c r="I70" s="15">
        <f t="shared" si="22"/>
        <v>7.1899999999999995</v>
      </c>
      <c r="J70" s="15">
        <f t="shared" si="22"/>
        <v>3.2199999999999998</v>
      </c>
      <c r="K70" s="15">
        <f t="shared" si="22"/>
        <v>2</v>
      </c>
      <c r="L70" s="15">
        <f t="shared" si="22"/>
        <v>0.19400000000000001</v>
      </c>
      <c r="M70" s="15">
        <f>M67+M68</f>
        <v>1.4999999999999999E-2</v>
      </c>
      <c r="N70" s="16"/>
      <c r="O70" s="16"/>
      <c r="P70" s="17"/>
      <c r="Q70" s="14"/>
      <c r="R70" s="14"/>
    </row>
    <row r="72" spans="1:18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4"/>
      <c r="R72" s="4"/>
    </row>
    <row r="73" spans="1:18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8" x14ac:dyDescent="0.2">
      <c r="A74" s="1"/>
      <c r="B74" s="1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1"/>
    </row>
    <row r="75" spans="1:18" x14ac:dyDescent="0.2">
      <c r="A75" s="1"/>
      <c r="B75" s="1"/>
      <c r="C75" s="5"/>
      <c r="D75" s="5"/>
      <c r="E75" s="5"/>
      <c r="F75" s="5"/>
      <c r="G75" s="5"/>
      <c r="H75" s="5"/>
      <c r="I75" s="5"/>
      <c r="J75" s="5"/>
      <c r="K75" s="5"/>
      <c r="L75" s="5"/>
      <c r="M75" s="1"/>
      <c r="N75" s="1"/>
      <c r="O75" s="1"/>
      <c r="P75" s="1"/>
    </row>
    <row r="76" spans="1:18" x14ac:dyDescent="0.2"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9"/>
      <c r="O76" s="9"/>
    </row>
    <row r="77" spans="1:18" x14ac:dyDescent="0.2"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2"/>
      <c r="O77" s="12"/>
    </row>
    <row r="78" spans="1:18" x14ac:dyDescent="0.2"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2"/>
      <c r="O78" s="12"/>
    </row>
    <row r="79" spans="1:18" x14ac:dyDescent="0.2"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2"/>
      <c r="O79" s="12"/>
    </row>
    <row r="89" spans="4:5" x14ac:dyDescent="0.2">
      <c r="D89" s="11"/>
      <c r="E89" s="11"/>
    </row>
    <row r="90" spans="4:5" x14ac:dyDescent="0.2">
      <c r="D90" s="11"/>
      <c r="E90" s="11"/>
    </row>
    <row r="91" spans="4:5" x14ac:dyDescent="0.2">
      <c r="D91" s="11"/>
      <c r="E91" s="11"/>
    </row>
    <row r="94" spans="4:5" x14ac:dyDescent="0.2">
      <c r="D94" s="8"/>
      <c r="E94" s="8"/>
    </row>
    <row r="95" spans="4:5" x14ac:dyDescent="0.2">
      <c r="D95" s="11"/>
      <c r="E95" s="11"/>
    </row>
    <row r="96" spans="4:5" x14ac:dyDescent="0.2">
      <c r="D96" s="11"/>
      <c r="E96" s="11"/>
    </row>
    <row r="97" spans="3:15" x14ac:dyDescent="0.2">
      <c r="D97" s="11"/>
      <c r="E97" s="11"/>
    </row>
    <row r="102" spans="3:15" x14ac:dyDescent="0.2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3:15" x14ac:dyDescent="0.2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3:15" x14ac:dyDescent="0.2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3:15" x14ac:dyDescent="0.2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3:15" x14ac:dyDescent="0.2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3:15" x14ac:dyDescent="0.2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3:15" x14ac:dyDescent="0.2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3:15" x14ac:dyDescent="0.2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5" x14ac:dyDescent="0.2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5" x14ac:dyDescent="0.2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5" x14ac:dyDescent="0.2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5" spans="3:17" x14ac:dyDescent="0.2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Q115" s="1"/>
    </row>
    <row r="116" spans="3:17" x14ac:dyDescent="0.2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Q116" s="1"/>
    </row>
    <row r="117" spans="3:17" x14ac:dyDescent="0.2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Q117" s="1"/>
    </row>
    <row r="118" spans="3:17" x14ac:dyDescent="0.2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Q118" s="1"/>
    </row>
    <row r="119" spans="3:17" x14ac:dyDescent="0.2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Q119" s="1"/>
    </row>
    <row r="120" spans="3:17" x14ac:dyDescent="0.2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Q120" s="1"/>
    </row>
    <row r="121" spans="3:17" x14ac:dyDescent="0.2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Q121" s="1"/>
    </row>
    <row r="122" spans="3:17" x14ac:dyDescent="0.2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Q122" s="1"/>
    </row>
    <row r="123" spans="3:17" x14ac:dyDescent="0.2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Q123" s="1"/>
    </row>
    <row r="124" spans="3:17" x14ac:dyDescent="0.2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Q124" s="1"/>
    </row>
    <row r="125" spans="3:17" x14ac:dyDescent="0.2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Q125" s="1"/>
    </row>
    <row r="130" spans="3:15" x14ac:dyDescent="0.2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x14ac:dyDescent="0.2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x14ac:dyDescent="0.2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x14ac:dyDescent="0.2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x14ac:dyDescent="0.2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x14ac:dyDescent="0.2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x14ac:dyDescent="0.2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x14ac:dyDescent="0.2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x14ac:dyDescent="0.2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x14ac:dyDescent="0.2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x14ac:dyDescent="0.2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x14ac:dyDescent="0.2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x14ac:dyDescent="0.2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x14ac:dyDescent="0.2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6" spans="3:18" x14ac:dyDescent="0.2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P146" s="1"/>
      <c r="Q146" s="1"/>
      <c r="R146" s="1"/>
    </row>
    <row r="147" spans="3:18" x14ac:dyDescent="0.2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P147" s="1"/>
      <c r="Q147" s="1"/>
      <c r="R147" s="1"/>
    </row>
    <row r="148" spans="3:18" x14ac:dyDescent="0.2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P148" s="1"/>
      <c r="Q148" s="1"/>
      <c r="R148" s="1"/>
    </row>
    <row r="149" spans="3:18" x14ac:dyDescent="0.2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P149" s="1"/>
      <c r="Q149" s="1"/>
      <c r="R149" s="1"/>
    </row>
    <row r="150" spans="3:18" x14ac:dyDescent="0.2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P150" s="1"/>
      <c r="Q150" s="1"/>
      <c r="R150" s="1"/>
    </row>
    <row r="151" spans="3:18" x14ac:dyDescent="0.2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P151" s="1"/>
      <c r="Q151" s="1"/>
      <c r="R151" s="1"/>
    </row>
    <row r="152" spans="3:18" x14ac:dyDescent="0.2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P152" s="1"/>
      <c r="Q152" s="1"/>
      <c r="R152" s="1"/>
    </row>
    <row r="153" spans="3:18" x14ac:dyDescent="0.2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P153" s="1"/>
      <c r="Q153" s="1"/>
      <c r="R153" s="1"/>
    </row>
    <row r="154" spans="3:18" x14ac:dyDescent="0.2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P154" s="1"/>
      <c r="Q154" s="1"/>
      <c r="R154" s="1"/>
    </row>
    <row r="155" spans="3:18" x14ac:dyDescent="0.2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P155" s="1"/>
      <c r="Q155" s="1"/>
      <c r="R155" s="1"/>
    </row>
    <row r="156" spans="3:18" x14ac:dyDescent="0.2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P156" s="1"/>
      <c r="Q156" s="1"/>
      <c r="R156" s="1"/>
    </row>
    <row r="157" spans="3:18" x14ac:dyDescent="0.2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P157" s="1"/>
      <c r="Q157" s="1"/>
      <c r="R157" s="1"/>
    </row>
    <row r="158" spans="3:18" x14ac:dyDescent="0.2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P158" s="1"/>
      <c r="Q158" s="1"/>
      <c r="R158" s="1"/>
    </row>
    <row r="159" spans="3:18" x14ac:dyDescent="0.2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P159" s="1"/>
      <c r="Q159" s="1"/>
      <c r="R159" s="1"/>
    </row>
    <row r="162" spans="3:17" x14ac:dyDescent="0.2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7" x14ac:dyDescent="0.2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7" x14ac:dyDescent="0.2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7" x14ac:dyDescent="0.2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7" x14ac:dyDescent="0.2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7" x14ac:dyDescent="0.2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7" x14ac:dyDescent="0.2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7" x14ac:dyDescent="0.2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7" x14ac:dyDescent="0.2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2" spans="3:17" x14ac:dyDescent="0.2">
      <c r="M172" s="1"/>
    </row>
    <row r="173" spans="3:17" x14ac:dyDescent="0.2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P173" s="1"/>
      <c r="Q173" s="1"/>
    </row>
    <row r="174" spans="3:17" x14ac:dyDescent="0.2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P174" s="1"/>
      <c r="Q174" s="1"/>
    </row>
    <row r="175" spans="3:17" x14ac:dyDescent="0.2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P175" s="1"/>
      <c r="Q175" s="1"/>
    </row>
    <row r="176" spans="3:17" x14ac:dyDescent="0.2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P176" s="1"/>
      <c r="Q176" s="1"/>
    </row>
    <row r="177" spans="3:17" x14ac:dyDescent="0.2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P177" s="1"/>
      <c r="Q177" s="1"/>
    </row>
    <row r="178" spans="3:17" x14ac:dyDescent="0.2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P178" s="1"/>
      <c r="Q178" s="1"/>
    </row>
    <row r="179" spans="3:17" x14ac:dyDescent="0.2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P179" s="1"/>
      <c r="Q179" s="1"/>
    </row>
    <row r="180" spans="3:17" x14ac:dyDescent="0.2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P180" s="1"/>
      <c r="Q180" s="1"/>
    </row>
    <row r="181" spans="3:17" x14ac:dyDescent="0.2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P181" s="1"/>
      <c r="Q181" s="1"/>
    </row>
    <row r="182" spans="3:17" x14ac:dyDescent="0.2">
      <c r="D182" s="1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C027F-C573-4C5D-A07D-27759DA81EBE}">
  <dimension ref="A1:D173"/>
  <sheetViews>
    <sheetView workbookViewId="0">
      <selection activeCell="E4" sqref="E4"/>
    </sheetView>
  </sheetViews>
  <sheetFormatPr baseColWidth="10" defaultColWidth="8.83203125" defaultRowHeight="15" x14ac:dyDescent="0.2"/>
  <cols>
    <col min="1" max="1" width="9.1640625" style="4"/>
    <col min="2" max="2" width="19.6640625" customWidth="1"/>
    <col min="4" max="4" width="14.6640625" customWidth="1"/>
    <col min="5" max="5" width="30.1640625" customWidth="1"/>
    <col min="6" max="6" width="7.6640625" customWidth="1"/>
    <col min="7" max="7" width="17.1640625" customWidth="1"/>
    <col min="8" max="8" width="21.6640625" customWidth="1"/>
    <col min="9" max="9" width="9.83203125" customWidth="1"/>
    <col min="18" max="18" width="33.6640625" customWidth="1"/>
  </cols>
  <sheetData>
    <row r="1" spans="1:4" x14ac:dyDescent="0.2">
      <c r="A1" s="4" t="s">
        <v>116</v>
      </c>
    </row>
    <row r="2" spans="1:4" ht="45" customHeight="1" x14ac:dyDescent="0.2">
      <c r="A2" s="28" t="s">
        <v>86</v>
      </c>
      <c r="B2" s="27" t="s">
        <v>126</v>
      </c>
      <c r="C2" s="27" t="s">
        <v>117</v>
      </c>
      <c r="D2" s="33" t="s">
        <v>141</v>
      </c>
    </row>
    <row r="3" spans="1:4" x14ac:dyDescent="0.2">
      <c r="A3" s="4" t="s">
        <v>118</v>
      </c>
      <c r="B3" s="29">
        <v>4.6100000000000003</v>
      </c>
      <c r="C3" s="31">
        <v>2.4900000000000002</v>
      </c>
      <c r="D3" s="30">
        <f t="shared" ref="D3:D11" si="0">(-0.064+SQRT((0.064^2)-(4*-0.00014*-C3)))/(2*-0.00014)</f>
        <v>42.939578735605991</v>
      </c>
    </row>
    <row r="4" spans="1:4" x14ac:dyDescent="0.2">
      <c r="A4" s="4" t="s">
        <v>135</v>
      </c>
      <c r="B4" s="29">
        <v>36.75</v>
      </c>
      <c r="C4" s="31">
        <v>3.5219999999999998</v>
      </c>
      <c r="D4" s="30">
        <f t="shared" si="0"/>
        <v>63.987847670900045</v>
      </c>
    </row>
    <row r="5" spans="1:4" x14ac:dyDescent="0.2">
      <c r="B5" s="29">
        <v>68.89</v>
      </c>
      <c r="C5" s="31">
        <v>3.617</v>
      </c>
      <c r="D5" s="30">
        <f t="shared" si="0"/>
        <v>66.062402134527588</v>
      </c>
    </row>
    <row r="6" spans="1:4" x14ac:dyDescent="0.2">
      <c r="B6" s="29">
        <v>101.03</v>
      </c>
      <c r="C6" s="31">
        <v>3.53</v>
      </c>
      <c r="D6" s="30">
        <f t="shared" si="0"/>
        <v>64.161537613195918</v>
      </c>
    </row>
    <row r="7" spans="1:4" x14ac:dyDescent="0.2">
      <c r="B7" s="29">
        <v>133.17000000000002</v>
      </c>
      <c r="C7" s="31">
        <v>4.2370000000000001</v>
      </c>
      <c r="D7" s="30">
        <f t="shared" si="0"/>
        <v>80.312829343937025</v>
      </c>
    </row>
    <row r="8" spans="1:4" x14ac:dyDescent="0.2">
      <c r="B8" s="29">
        <v>165.31</v>
      </c>
      <c r="C8" s="31">
        <v>3.98</v>
      </c>
      <c r="D8" s="30">
        <f t="shared" si="0"/>
        <v>74.246036847926888</v>
      </c>
    </row>
    <row r="9" spans="1:4" x14ac:dyDescent="0.2">
      <c r="B9" s="29">
        <v>200.11</v>
      </c>
      <c r="C9" s="31">
        <v>4.3380000000000001</v>
      </c>
      <c r="D9" s="30">
        <f t="shared" si="0"/>
        <v>82.766134862765924</v>
      </c>
    </row>
    <row r="10" spans="1:4" x14ac:dyDescent="0.2">
      <c r="B10" s="29">
        <v>234.91000000000003</v>
      </c>
      <c r="C10" s="31">
        <v>4.202</v>
      </c>
      <c r="D10" s="30">
        <f t="shared" si="0"/>
        <v>79.472091735552738</v>
      </c>
    </row>
    <row r="11" spans="1:4" x14ac:dyDescent="0.2">
      <c r="B11" s="29">
        <v>269.71000000000004</v>
      </c>
      <c r="C11" s="31">
        <v>3.996</v>
      </c>
      <c r="D11" s="30">
        <f t="shared" si="0"/>
        <v>74.616757267416091</v>
      </c>
    </row>
    <row r="12" spans="1:4" x14ac:dyDescent="0.2">
      <c r="B12" s="29"/>
      <c r="C12" s="31"/>
      <c r="D12" s="30"/>
    </row>
    <row r="13" spans="1:4" x14ac:dyDescent="0.2">
      <c r="B13" s="29"/>
      <c r="C13" s="31"/>
    </row>
    <row r="14" spans="1:4" x14ac:dyDescent="0.2">
      <c r="A14" s="4" t="s">
        <v>119</v>
      </c>
      <c r="B14" s="29">
        <v>14.52</v>
      </c>
      <c r="C14" s="31">
        <v>2.3239999999999998</v>
      </c>
      <c r="D14" s="30">
        <f t="shared" ref="D14:D31" si="1">(-0.064+SQRT((0.064^2)-(4*-0.00014*-C14)))/(2*-0.00014)</f>
        <v>39.772864066335821</v>
      </c>
    </row>
    <row r="15" spans="1:4" x14ac:dyDescent="0.2">
      <c r="A15" s="4" t="s">
        <v>136</v>
      </c>
      <c r="B15" s="29">
        <v>23.61</v>
      </c>
      <c r="C15" s="31">
        <v>2.3090000000000002</v>
      </c>
      <c r="D15" s="30">
        <f t="shared" si="1"/>
        <v>39.489327841807615</v>
      </c>
    </row>
    <row r="16" spans="1:4" x14ac:dyDescent="0.2">
      <c r="B16" s="29">
        <v>32.700000000000003</v>
      </c>
      <c r="C16" s="31">
        <v>2.1389999999999998</v>
      </c>
      <c r="D16" s="30">
        <f t="shared" si="1"/>
        <v>36.305137894637696</v>
      </c>
    </row>
    <row r="17" spans="2:4" x14ac:dyDescent="0.2">
      <c r="B17" s="29">
        <v>41.790000000000006</v>
      </c>
      <c r="C17" s="31">
        <v>1.891</v>
      </c>
      <c r="D17" s="30">
        <f t="shared" si="1"/>
        <v>31.752336250483211</v>
      </c>
    </row>
    <row r="18" spans="2:4" x14ac:dyDescent="0.2">
      <c r="B18" s="29">
        <v>50.88000000000001</v>
      </c>
      <c r="C18" s="31">
        <v>2.145</v>
      </c>
      <c r="D18" s="30">
        <f t="shared" si="1"/>
        <v>36.416622782567018</v>
      </c>
    </row>
    <row r="19" spans="2:4" x14ac:dyDescent="0.2">
      <c r="B19" s="29">
        <v>59.970000000000013</v>
      </c>
      <c r="C19" s="31">
        <v>1.9430000000000001</v>
      </c>
      <c r="D19" s="30">
        <f t="shared" si="1"/>
        <v>32.69818759499443</v>
      </c>
    </row>
    <row r="20" spans="2:4" x14ac:dyDescent="0.2">
      <c r="B20" s="29">
        <v>69.060000000000016</v>
      </c>
      <c r="C20" s="31">
        <v>1.927</v>
      </c>
      <c r="D20" s="30">
        <f t="shared" si="1"/>
        <v>32.406670663954415</v>
      </c>
    </row>
    <row r="21" spans="2:4" x14ac:dyDescent="0.2">
      <c r="B21" s="29">
        <v>78.15000000000002</v>
      </c>
      <c r="C21" s="31">
        <v>1.667</v>
      </c>
      <c r="D21" s="30">
        <f t="shared" si="1"/>
        <v>27.728815807003482</v>
      </c>
    </row>
    <row r="22" spans="2:4" x14ac:dyDescent="0.2">
      <c r="B22" s="29">
        <v>87.240000000000023</v>
      </c>
      <c r="C22" s="31">
        <v>1.958</v>
      </c>
      <c r="D22" s="30">
        <f t="shared" si="1"/>
        <v>32.971879304388125</v>
      </c>
    </row>
    <row r="23" spans="2:4" x14ac:dyDescent="0.2">
      <c r="B23" s="29">
        <v>96.330000000000027</v>
      </c>
      <c r="C23" s="31">
        <v>2.0489999999999999</v>
      </c>
      <c r="D23" s="30">
        <f t="shared" si="1"/>
        <v>34.640555130737383</v>
      </c>
    </row>
    <row r="24" spans="2:4" x14ac:dyDescent="0.2">
      <c r="B24" s="29">
        <v>105.42000000000003</v>
      </c>
      <c r="C24" s="31">
        <v>2.5169999999999999</v>
      </c>
      <c r="D24" s="30">
        <f t="shared" si="1"/>
        <v>43.459768942402945</v>
      </c>
    </row>
    <row r="25" spans="2:4" x14ac:dyDescent="0.2">
      <c r="B25" s="29">
        <v>114.51000000000003</v>
      </c>
      <c r="C25" s="31">
        <v>2.52</v>
      </c>
      <c r="D25" s="30">
        <f t="shared" si="1"/>
        <v>43.51765811758542</v>
      </c>
    </row>
    <row r="26" spans="2:4" x14ac:dyDescent="0.2">
      <c r="B26" s="29">
        <v>123.60000000000004</v>
      </c>
      <c r="C26" s="31">
        <v>2.2669999999999999</v>
      </c>
      <c r="D26" s="30">
        <f t="shared" si="1"/>
        <v>38.697678894632737</v>
      </c>
    </row>
    <row r="27" spans="2:4" x14ac:dyDescent="0.2">
      <c r="B27" s="29">
        <v>132.69000000000003</v>
      </c>
      <c r="C27" s="31">
        <v>2.2770000000000001</v>
      </c>
      <c r="D27" s="30">
        <f t="shared" si="1"/>
        <v>38.885867062657027</v>
      </c>
    </row>
    <row r="28" spans="2:4" x14ac:dyDescent="0.2">
      <c r="B28" s="29">
        <v>141.78000000000003</v>
      </c>
      <c r="C28" s="31">
        <v>2.9689999999999999</v>
      </c>
      <c r="D28" s="30">
        <f t="shared" si="1"/>
        <v>52.396075295095351</v>
      </c>
    </row>
    <row r="29" spans="2:4" x14ac:dyDescent="0.2">
      <c r="B29" s="29">
        <v>150.87000000000003</v>
      </c>
      <c r="C29" s="31">
        <v>2.7730000000000001</v>
      </c>
      <c r="D29" s="30">
        <f t="shared" si="1"/>
        <v>48.46658382248571</v>
      </c>
    </row>
    <row r="30" spans="2:4" x14ac:dyDescent="0.2">
      <c r="B30" s="29">
        <v>159.96000000000004</v>
      </c>
      <c r="C30" s="31">
        <v>2.0760000000000001</v>
      </c>
      <c r="D30" s="30">
        <f t="shared" si="1"/>
        <v>35.138425878991832</v>
      </c>
    </row>
    <row r="31" spans="2:4" x14ac:dyDescent="0.2">
      <c r="B31">
        <v>169.05000000000004</v>
      </c>
      <c r="C31">
        <v>2.8759999999999999</v>
      </c>
      <c r="D31" s="30">
        <f t="shared" si="1"/>
        <v>50.520759332791542</v>
      </c>
    </row>
    <row r="32" spans="2:4" x14ac:dyDescent="0.2">
      <c r="B32" s="29">
        <v>178.14000000000004</v>
      </c>
      <c r="C32" s="31">
        <v>3.306</v>
      </c>
      <c r="D32" s="30">
        <f t="shared" ref="D32:D63" si="2">(-0.064+SQRT((0.064^2)-(4*-0.00014*-C32)))/(2*-0.00014)</f>
        <v>59.365600524939715</v>
      </c>
    </row>
    <row r="33" spans="1:4" x14ac:dyDescent="0.2">
      <c r="B33" s="29">
        <v>187.23000000000005</v>
      </c>
      <c r="C33" s="31">
        <v>3.266</v>
      </c>
      <c r="D33" s="30">
        <f>(-0.064+SQRT((0.064^2)-(4*-0.00014*-C33)))/(2*-0.00014)</f>
        <v>58.523416143725569</v>
      </c>
    </row>
    <row r="34" spans="1:4" x14ac:dyDescent="0.2">
      <c r="B34" s="29">
        <v>196.32000000000005</v>
      </c>
      <c r="C34" s="31">
        <v>3.177</v>
      </c>
      <c r="D34" s="30">
        <f t="shared" si="2"/>
        <v>56.664358279580114</v>
      </c>
    </row>
    <row r="35" spans="1:4" x14ac:dyDescent="0.2">
      <c r="B35" s="29">
        <v>205.41000000000005</v>
      </c>
      <c r="C35" s="31">
        <v>4.2460000000000004</v>
      </c>
      <c r="D35" s="30">
        <f t="shared" si="2"/>
        <v>80.529790744051638</v>
      </c>
    </row>
    <row r="36" spans="1:4" x14ac:dyDescent="0.2">
      <c r="B36" s="29">
        <v>214.50000000000006</v>
      </c>
      <c r="C36" s="31">
        <v>4.0599999999999996</v>
      </c>
      <c r="D36" s="30">
        <f t="shared" si="2"/>
        <v>76.108652920505591</v>
      </c>
    </row>
    <row r="37" spans="1:4" x14ac:dyDescent="0.2">
      <c r="B37" s="29"/>
      <c r="C37" s="31"/>
      <c r="D37" s="30"/>
    </row>
    <row r="38" spans="1:4" x14ac:dyDescent="0.2">
      <c r="A38" s="4" t="s">
        <v>120</v>
      </c>
      <c r="B38" s="29">
        <v>19.5</v>
      </c>
      <c r="C38" s="31">
        <v>1.712</v>
      </c>
      <c r="D38" s="30">
        <f t="shared" si="2"/>
        <v>28.530616408979466</v>
      </c>
    </row>
    <row r="39" spans="1:4" x14ac:dyDescent="0.2">
      <c r="A39" s="4" t="s">
        <v>142</v>
      </c>
      <c r="B39" s="29">
        <v>29.07</v>
      </c>
      <c r="C39" s="31">
        <v>1.7569999999999999</v>
      </c>
      <c r="D39" s="30">
        <f t="shared" si="2"/>
        <v>29.335643735511947</v>
      </c>
    </row>
    <row r="40" spans="1:4" x14ac:dyDescent="0.2">
      <c r="B40" s="29">
        <v>38.64</v>
      </c>
      <c r="C40" s="31">
        <v>2.0590000000000002</v>
      </c>
      <c r="D40" s="30">
        <f t="shared" si="2"/>
        <v>34.824802531022883</v>
      </c>
    </row>
    <row r="41" spans="1:4" x14ac:dyDescent="0.2">
      <c r="B41" s="29">
        <v>48.21</v>
      </c>
      <c r="C41" s="31">
        <v>2.2269999999999999</v>
      </c>
      <c r="D41" s="30">
        <f t="shared" si="2"/>
        <v>37.946784041816905</v>
      </c>
    </row>
    <row r="42" spans="1:4" x14ac:dyDescent="0.2">
      <c r="B42" s="29">
        <v>57.78</v>
      </c>
      <c r="C42" s="31">
        <v>2.2429999999999999</v>
      </c>
      <c r="D42" s="30">
        <f t="shared" si="2"/>
        <v>38.24678647862153</v>
      </c>
    </row>
    <row r="43" spans="1:4" x14ac:dyDescent="0.2">
      <c r="B43" s="29">
        <v>67.349999999999994</v>
      </c>
      <c r="C43" s="31">
        <v>2.3780000000000001</v>
      </c>
      <c r="D43" s="30">
        <f t="shared" si="2"/>
        <v>40.797139400974302</v>
      </c>
    </row>
    <row r="44" spans="1:4" x14ac:dyDescent="0.2">
      <c r="B44" s="29">
        <v>76.919999999999987</v>
      </c>
      <c r="C44" s="31">
        <v>2.3069999999999999</v>
      </c>
      <c r="D44" s="30">
        <f t="shared" si="2"/>
        <v>39.451555129708446</v>
      </c>
    </row>
    <row r="45" spans="1:4" x14ac:dyDescent="0.2">
      <c r="B45" s="29">
        <v>86.489999999999981</v>
      </c>
      <c r="C45" s="31">
        <v>2.3530000000000002</v>
      </c>
      <c r="D45" s="30">
        <f t="shared" si="2"/>
        <v>40.322245035242126</v>
      </c>
    </row>
    <row r="46" spans="1:4" x14ac:dyDescent="0.2">
      <c r="B46" s="29">
        <v>96.059999999999974</v>
      </c>
      <c r="C46" s="31">
        <v>2.2189999999999999</v>
      </c>
      <c r="D46" s="30">
        <f t="shared" si="2"/>
        <v>37.796959736671575</v>
      </c>
    </row>
    <row r="47" spans="1:4" x14ac:dyDescent="0.2">
      <c r="B47" s="29">
        <v>105.62999999999997</v>
      </c>
      <c r="C47" s="31">
        <v>2.242</v>
      </c>
      <c r="D47" s="30">
        <f t="shared" si="2"/>
        <v>38.22802247366549</v>
      </c>
    </row>
    <row r="48" spans="1:4" x14ac:dyDescent="0.2">
      <c r="B48" s="29">
        <v>115.19999999999996</v>
      </c>
      <c r="C48" s="31">
        <v>2.1360000000000001</v>
      </c>
      <c r="D48" s="30">
        <f t="shared" si="2"/>
        <v>36.24941968518381</v>
      </c>
    </row>
    <row r="49" spans="1:4" x14ac:dyDescent="0.2">
      <c r="B49" s="29">
        <v>124.76999999999995</v>
      </c>
      <c r="C49" s="31">
        <v>2.1920000000000002</v>
      </c>
      <c r="D49" s="30">
        <f t="shared" si="2"/>
        <v>37.292169104959484</v>
      </c>
    </row>
    <row r="50" spans="1:4" x14ac:dyDescent="0.2">
      <c r="B50" s="29">
        <v>134.33999999999995</v>
      </c>
      <c r="C50" s="31">
        <v>2.4380000000000002</v>
      </c>
      <c r="D50" s="30">
        <f t="shared" si="2"/>
        <v>41.941816116979233</v>
      </c>
    </row>
    <row r="51" spans="1:4" x14ac:dyDescent="0.2">
      <c r="B51" s="29">
        <v>143.90999999999994</v>
      </c>
      <c r="C51" s="31">
        <v>2.153</v>
      </c>
      <c r="D51" s="30">
        <f t="shared" si="2"/>
        <v>36.565369993548686</v>
      </c>
    </row>
    <row r="52" spans="1:4" x14ac:dyDescent="0.2">
      <c r="B52" s="29">
        <v>163.04999999999993</v>
      </c>
      <c r="C52" s="31">
        <v>2.464</v>
      </c>
      <c r="D52" s="30">
        <f t="shared" si="2"/>
        <v>42.440028858259076</v>
      </c>
    </row>
    <row r="53" spans="1:4" x14ac:dyDescent="0.2">
      <c r="B53" s="29">
        <v>172.61999999999992</v>
      </c>
      <c r="C53" s="31">
        <v>2.2130000000000001</v>
      </c>
      <c r="D53" s="30">
        <f t="shared" si="2"/>
        <v>37.684668679494699</v>
      </c>
    </row>
    <row r="54" spans="1:4" x14ac:dyDescent="0.2">
      <c r="B54" s="29">
        <v>182.18999999999991</v>
      </c>
      <c r="C54" s="31">
        <v>2.4809999999999999</v>
      </c>
      <c r="D54" s="30">
        <f t="shared" si="2"/>
        <v>42.766505634077156</v>
      </c>
    </row>
    <row r="55" spans="1:4" x14ac:dyDescent="0.2">
      <c r="B55" s="29"/>
      <c r="C55" s="31"/>
      <c r="D55" s="30"/>
    </row>
    <row r="56" spans="1:4" x14ac:dyDescent="0.2">
      <c r="A56" s="4" t="s">
        <v>121</v>
      </c>
      <c r="B56">
        <v>19.509999999999998</v>
      </c>
      <c r="C56">
        <v>1.4930000000000001</v>
      </c>
      <c r="D56" s="30">
        <f t="shared" si="2"/>
        <v>24.658181711647636</v>
      </c>
    </row>
    <row r="57" spans="1:4" x14ac:dyDescent="0.2">
      <c r="A57" s="4" t="s">
        <v>137</v>
      </c>
      <c r="B57">
        <v>27.519999999999996</v>
      </c>
      <c r="C57">
        <v>1.4259999999999999</v>
      </c>
      <c r="D57" s="30">
        <f t="shared" si="2"/>
        <v>23.488070705731953</v>
      </c>
    </row>
    <row r="58" spans="1:4" x14ac:dyDescent="0.2">
      <c r="B58">
        <v>43.539999999999992</v>
      </c>
      <c r="C58">
        <v>2.359</v>
      </c>
      <c r="D58" s="30">
        <f t="shared" si="2"/>
        <v>40.436110358224191</v>
      </c>
    </row>
    <row r="59" spans="1:4" x14ac:dyDescent="0.2">
      <c r="B59">
        <v>51.54999999999999</v>
      </c>
      <c r="C59">
        <v>3.17</v>
      </c>
      <c r="D59" s="30">
        <f t="shared" si="2"/>
        <v>56.518992330826244</v>
      </c>
    </row>
    <row r="60" spans="1:4" x14ac:dyDescent="0.2">
      <c r="B60">
        <v>59.559999999999988</v>
      </c>
      <c r="C60">
        <v>3.0960000000000001</v>
      </c>
      <c r="D60" s="30">
        <f t="shared" si="2"/>
        <v>54.989712239039605</v>
      </c>
    </row>
    <row r="61" spans="1:4" x14ac:dyDescent="0.2">
      <c r="B61">
        <v>67.569999999999993</v>
      </c>
      <c r="C61">
        <v>2.9180000000000001</v>
      </c>
      <c r="D61" s="30">
        <f t="shared" si="2"/>
        <v>51.365218701891195</v>
      </c>
    </row>
    <row r="62" spans="1:4" x14ac:dyDescent="0.2">
      <c r="B62">
        <v>75.58</v>
      </c>
      <c r="C62">
        <v>2.855</v>
      </c>
      <c r="D62" s="30">
        <f t="shared" si="2"/>
        <v>50.100028015691009</v>
      </c>
    </row>
    <row r="63" spans="1:4" x14ac:dyDescent="0.2">
      <c r="B63">
        <v>83.59</v>
      </c>
      <c r="C63">
        <v>2.9929999999999999</v>
      </c>
      <c r="D63" s="30">
        <f t="shared" si="2"/>
        <v>52.883277204831735</v>
      </c>
    </row>
    <row r="64" spans="1:4" x14ac:dyDescent="0.2">
      <c r="B64">
        <v>91.600000000000009</v>
      </c>
      <c r="C64">
        <v>2.8769999999999998</v>
      </c>
      <c r="D64" s="30">
        <f>(-0.064+SQRT((0.064^2)-(4*-0.00014*-C64)))/(2*-0.00014)</f>
        <v>50.540818958408174</v>
      </c>
    </row>
    <row r="65" spans="1:4" x14ac:dyDescent="0.2">
      <c r="B65">
        <v>99.610000000000014</v>
      </c>
      <c r="C65">
        <v>3.1059999999999999</v>
      </c>
      <c r="D65" s="30">
        <f>(-0.064+SQRT((0.064^2)-(4*-0.00014*-C65)))/(2*-0.00014)</f>
        <v>55.195583444521148</v>
      </c>
    </row>
    <row r="66" spans="1:4" x14ac:dyDescent="0.2">
      <c r="B66">
        <v>107.62000000000002</v>
      </c>
      <c r="C66">
        <v>2.9319999999999999</v>
      </c>
      <c r="D66" s="30">
        <f t="shared" ref="D66:D128" si="3">(-0.064+SQRT((0.064^2)-(4*-0.00014*-C66)))/(2*-0.00014)</f>
        <v>51.647600847951679</v>
      </c>
    </row>
    <row r="67" spans="1:4" x14ac:dyDescent="0.2">
      <c r="B67">
        <v>115.63000000000002</v>
      </c>
      <c r="C67">
        <v>2.819</v>
      </c>
      <c r="D67" s="30">
        <f t="shared" si="3"/>
        <v>49.381072599157051</v>
      </c>
    </row>
    <row r="68" spans="1:4" x14ac:dyDescent="0.2">
      <c r="B68">
        <v>123.64000000000003</v>
      </c>
      <c r="C68">
        <v>3.2679999999999998</v>
      </c>
      <c r="D68" s="30">
        <f t="shared" si="3"/>
        <v>58.565426276431552</v>
      </c>
    </row>
    <row r="69" spans="1:4" x14ac:dyDescent="0.2">
      <c r="B69">
        <v>131.65000000000003</v>
      </c>
      <c r="C69">
        <v>3.944</v>
      </c>
      <c r="D69" s="30">
        <f t="shared" si="3"/>
        <v>73.415154487023273</v>
      </c>
    </row>
    <row r="70" spans="1:4" x14ac:dyDescent="0.2">
      <c r="B70">
        <v>139.66000000000003</v>
      </c>
      <c r="C70">
        <v>4.2729999999999997</v>
      </c>
      <c r="D70" s="30">
        <f t="shared" si="3"/>
        <v>81.182591179463557</v>
      </c>
    </row>
    <row r="71" spans="1:4" x14ac:dyDescent="0.2">
      <c r="B71">
        <v>147.67000000000002</v>
      </c>
      <c r="C71">
        <v>4.6879999999999997</v>
      </c>
      <c r="D71" s="30">
        <f t="shared" si="3"/>
        <v>91.607259266207052</v>
      </c>
    </row>
    <row r="72" spans="1:4" x14ac:dyDescent="0.2">
      <c r="B72" s="29"/>
      <c r="C72" s="31"/>
      <c r="D72" s="30"/>
    </row>
    <row r="73" spans="1:4" x14ac:dyDescent="0.2">
      <c r="A73" s="4" t="s">
        <v>122</v>
      </c>
      <c r="B73" s="29">
        <v>6.01</v>
      </c>
      <c r="C73" s="31">
        <v>1.786</v>
      </c>
      <c r="D73" s="30">
        <f t="shared" si="3"/>
        <v>29.856167199683867</v>
      </c>
    </row>
    <row r="74" spans="1:4" x14ac:dyDescent="0.2">
      <c r="A74" s="4" t="s">
        <v>137</v>
      </c>
      <c r="B74" s="29">
        <v>12.09</v>
      </c>
      <c r="C74" s="31">
        <v>1.7230000000000001</v>
      </c>
      <c r="D74" s="30">
        <f t="shared" si="3"/>
        <v>28.727101401401534</v>
      </c>
    </row>
    <row r="75" spans="1:4" x14ac:dyDescent="0.2">
      <c r="B75" s="29">
        <v>18.170000000000002</v>
      </c>
      <c r="C75" s="31">
        <v>2.2530000000000001</v>
      </c>
      <c r="D75" s="30">
        <f t="shared" si="3"/>
        <v>38.434528374947703</v>
      </c>
    </row>
    <row r="76" spans="1:4" x14ac:dyDescent="0.2">
      <c r="B76" s="29">
        <v>24.25</v>
      </c>
      <c r="C76" s="31">
        <v>2.323</v>
      </c>
      <c r="D76" s="30">
        <f t="shared" si="3"/>
        <v>39.753948405193633</v>
      </c>
    </row>
    <row r="77" spans="1:4" x14ac:dyDescent="0.2">
      <c r="B77" s="29">
        <v>30.33</v>
      </c>
      <c r="C77" s="31">
        <v>2.653</v>
      </c>
      <c r="D77" s="30">
        <f t="shared" si="3"/>
        <v>46.102532703711773</v>
      </c>
    </row>
    <row r="78" spans="1:4" x14ac:dyDescent="0.2">
      <c r="B78" s="29">
        <v>36.409999999999997</v>
      </c>
      <c r="C78" s="31">
        <v>2.778</v>
      </c>
      <c r="D78" s="30">
        <f t="shared" si="3"/>
        <v>48.565759726454338</v>
      </c>
    </row>
    <row r="79" spans="1:4" x14ac:dyDescent="0.2">
      <c r="B79" s="29">
        <v>42.489999999999995</v>
      </c>
      <c r="C79" s="31">
        <v>2.4750000000000001</v>
      </c>
      <c r="D79" s="30">
        <f t="shared" si="3"/>
        <v>42.651213073994732</v>
      </c>
    </row>
    <row r="80" spans="1:4" x14ac:dyDescent="0.2">
      <c r="B80" s="29">
        <v>48.569999999999993</v>
      </c>
      <c r="C80" s="31">
        <v>3.472</v>
      </c>
      <c r="D80" s="30">
        <f t="shared" si="3"/>
        <v>62.906411264866016</v>
      </c>
    </row>
    <row r="81" spans="1:4" x14ac:dyDescent="0.2">
      <c r="B81" s="29">
        <v>54.649999999999991</v>
      </c>
      <c r="C81" s="31">
        <v>3.5920000000000001</v>
      </c>
      <c r="D81" s="30">
        <f t="shared" si="3"/>
        <v>65.513907732796852</v>
      </c>
    </row>
    <row r="82" spans="1:4" x14ac:dyDescent="0.2">
      <c r="B82" s="29">
        <v>60.72999999999999</v>
      </c>
      <c r="C82" s="31">
        <v>2.5880000000000001</v>
      </c>
      <c r="D82" s="30">
        <f t="shared" si="3"/>
        <v>44.834704769491303</v>
      </c>
    </row>
    <row r="83" spans="1:4" x14ac:dyDescent="0.2">
      <c r="B83" s="29">
        <v>66.809999999999988</v>
      </c>
      <c r="C83" s="31">
        <v>3.2370000000000001</v>
      </c>
      <c r="D83" s="30">
        <f t="shared" si="3"/>
        <v>57.915431349663457</v>
      </c>
    </row>
    <row r="84" spans="1:4" x14ac:dyDescent="0.2">
      <c r="B84" s="29">
        <v>72.889999999999986</v>
      </c>
      <c r="C84" s="31">
        <v>3.286</v>
      </c>
      <c r="D84" s="30">
        <f t="shared" si="3"/>
        <v>58.943985662696669</v>
      </c>
    </row>
    <row r="85" spans="1:4" x14ac:dyDescent="0.2">
      <c r="B85" s="29">
        <v>78.969999999999985</v>
      </c>
      <c r="C85" s="31">
        <v>3.5529999999999999</v>
      </c>
      <c r="D85" s="30">
        <f t="shared" si="3"/>
        <v>64.661921432238358</v>
      </c>
    </row>
    <row r="86" spans="1:4" x14ac:dyDescent="0.2">
      <c r="B86" s="29">
        <v>85.049999999999983</v>
      </c>
      <c r="C86" s="31">
        <v>3.3279999999999998</v>
      </c>
      <c r="D86" s="30">
        <f t="shared" si="3"/>
        <v>59.830593597332552</v>
      </c>
    </row>
    <row r="87" spans="1:4" x14ac:dyDescent="0.2">
      <c r="B87" s="29">
        <v>91.129999999999981</v>
      </c>
      <c r="C87" s="31">
        <v>3.6739999999999999</v>
      </c>
      <c r="D87" s="30">
        <f t="shared" si="3"/>
        <v>67.31994542684933</v>
      </c>
    </row>
    <row r="88" spans="1:4" x14ac:dyDescent="0.2">
      <c r="B88" s="29"/>
      <c r="C88" s="31"/>
      <c r="D88" s="30"/>
    </row>
    <row r="89" spans="1:4" x14ac:dyDescent="0.2">
      <c r="A89" s="4" t="s">
        <v>123</v>
      </c>
      <c r="B89">
        <v>12.75</v>
      </c>
      <c r="C89">
        <v>1.403</v>
      </c>
      <c r="D89" s="30">
        <f t="shared" si="3"/>
        <v>23.087927073729006</v>
      </c>
    </row>
    <row r="90" spans="1:4" x14ac:dyDescent="0.2">
      <c r="A90" s="4" t="s">
        <v>137</v>
      </c>
      <c r="B90">
        <v>17.990000000000002</v>
      </c>
      <c r="C90">
        <v>2.5870000000000002</v>
      </c>
      <c r="D90" s="30">
        <f t="shared" si="3"/>
        <v>44.815268047183174</v>
      </c>
    </row>
    <row r="91" spans="1:4" x14ac:dyDescent="0.2">
      <c r="B91">
        <v>23.230000000000004</v>
      </c>
      <c r="C91">
        <v>2.3250000000000002</v>
      </c>
      <c r="D91" s="30">
        <f t="shared" si="3"/>
        <v>39.79178162282129</v>
      </c>
    </row>
    <row r="92" spans="1:4" x14ac:dyDescent="0.2">
      <c r="B92">
        <v>28.470000000000006</v>
      </c>
      <c r="C92">
        <v>2.351</v>
      </c>
      <c r="D92" s="30">
        <f t="shared" si="3"/>
        <v>40.284305229638321</v>
      </c>
    </row>
    <row r="93" spans="1:4" x14ac:dyDescent="0.2">
      <c r="B93">
        <v>33.710000000000008</v>
      </c>
      <c r="C93">
        <v>2.4089999999999998</v>
      </c>
      <c r="D93" s="30">
        <f t="shared" si="3"/>
        <v>41.387681675388436</v>
      </c>
    </row>
    <row r="94" spans="1:4" x14ac:dyDescent="0.2">
      <c r="B94">
        <v>38.95000000000001</v>
      </c>
      <c r="C94">
        <v>2.3380000000000001</v>
      </c>
      <c r="D94" s="30">
        <f t="shared" si="3"/>
        <v>40.037882593043946</v>
      </c>
    </row>
    <row r="95" spans="1:4" x14ac:dyDescent="0.2">
      <c r="B95">
        <v>44.190000000000012</v>
      </c>
      <c r="C95">
        <v>2.3420000000000001</v>
      </c>
      <c r="D95" s="30">
        <f t="shared" si="3"/>
        <v>40.113670623892112</v>
      </c>
    </row>
    <row r="96" spans="1:4" x14ac:dyDescent="0.2">
      <c r="B96">
        <v>49.430000000000014</v>
      </c>
      <c r="C96">
        <v>2.8380000000000001</v>
      </c>
      <c r="D96" s="30">
        <f t="shared" si="3"/>
        <v>49.760161063603164</v>
      </c>
    </row>
    <row r="97" spans="1:4" x14ac:dyDescent="0.2">
      <c r="B97">
        <v>54.670000000000016</v>
      </c>
      <c r="C97">
        <v>2.5550000000000002</v>
      </c>
      <c r="D97" s="30">
        <f t="shared" si="3"/>
        <v>44.194374795250475</v>
      </c>
    </row>
    <row r="98" spans="1:4" x14ac:dyDescent="0.2">
      <c r="B98">
        <v>59.910000000000018</v>
      </c>
      <c r="C98">
        <v>2.4340000000000002</v>
      </c>
      <c r="D98" s="30">
        <f t="shared" si="3"/>
        <v>41.865286001160193</v>
      </c>
    </row>
    <row r="99" spans="1:4" x14ac:dyDescent="0.2">
      <c r="B99">
        <v>65.15000000000002</v>
      </c>
      <c r="C99">
        <v>2.5009999999999999</v>
      </c>
      <c r="D99" s="30">
        <f t="shared" si="3"/>
        <v>43.151331912792472</v>
      </c>
    </row>
    <row r="100" spans="1:4" x14ac:dyDescent="0.2">
      <c r="B100">
        <v>70.390000000000015</v>
      </c>
      <c r="C100">
        <v>2.387</v>
      </c>
      <c r="D100" s="30">
        <f t="shared" si="3"/>
        <v>40.968395655690038</v>
      </c>
    </row>
    <row r="101" spans="1:4" x14ac:dyDescent="0.2">
      <c r="B101">
        <v>75.63000000000001</v>
      </c>
      <c r="C101">
        <v>2.5259999999999998</v>
      </c>
      <c r="D101" s="30">
        <f t="shared" si="3"/>
        <v>43.633490829259152</v>
      </c>
    </row>
    <row r="102" spans="1:4" x14ac:dyDescent="0.2">
      <c r="B102">
        <v>80.87</v>
      </c>
      <c r="C102">
        <v>3.2850000000000001</v>
      </c>
      <c r="D102" s="30">
        <f t="shared" si="3"/>
        <v>58.922932424548584</v>
      </c>
    </row>
    <row r="103" spans="1:4" x14ac:dyDescent="0.2">
      <c r="B103">
        <v>86.11</v>
      </c>
      <c r="C103">
        <v>3.6640000000000001</v>
      </c>
      <c r="D103" s="30">
        <f t="shared" si="3"/>
        <v>67.098615417773829</v>
      </c>
    </row>
    <row r="104" spans="1:4" x14ac:dyDescent="0.2">
      <c r="B104" s="29"/>
      <c r="C104" s="31"/>
      <c r="D104" s="30"/>
    </row>
    <row r="105" spans="1:4" x14ac:dyDescent="0.2">
      <c r="A105" s="4" t="s">
        <v>124</v>
      </c>
      <c r="B105">
        <v>5.53</v>
      </c>
      <c r="C105">
        <v>1.4319999999999999</v>
      </c>
      <c r="D105" s="30">
        <f t="shared" si="3"/>
        <v>23.592584466452106</v>
      </c>
    </row>
    <row r="106" spans="1:4" x14ac:dyDescent="0.2">
      <c r="A106" s="4" t="s">
        <v>138</v>
      </c>
      <c r="B106">
        <v>18.600000000000001</v>
      </c>
      <c r="C106">
        <v>2.1259999999999999</v>
      </c>
      <c r="D106" s="30">
        <f t="shared" si="3"/>
        <v>36.063808791147196</v>
      </c>
    </row>
    <row r="107" spans="1:4" x14ac:dyDescent="0.2">
      <c r="B107">
        <v>31.67</v>
      </c>
      <c r="C107">
        <v>2.3090000000000002</v>
      </c>
      <c r="D107" s="30">
        <f t="shared" si="3"/>
        <v>39.489327841807615</v>
      </c>
    </row>
    <row r="108" spans="1:4" x14ac:dyDescent="0.2">
      <c r="B108">
        <v>44.74</v>
      </c>
      <c r="C108">
        <v>2.5299999999999998</v>
      </c>
      <c r="D108" s="30">
        <f t="shared" si="3"/>
        <v>43.71075295934741</v>
      </c>
    </row>
    <row r="109" spans="1:4" x14ac:dyDescent="0.2">
      <c r="B109">
        <v>57.81</v>
      </c>
      <c r="C109">
        <v>2.5920000000000001</v>
      </c>
      <c r="D109" s="30">
        <f t="shared" si="3"/>
        <v>44.912472228706321</v>
      </c>
    </row>
    <row r="110" spans="1:4" x14ac:dyDescent="0.2">
      <c r="B110">
        <v>70.88</v>
      </c>
      <c r="C110">
        <v>2.2890000000000001</v>
      </c>
      <c r="D110" s="30">
        <f t="shared" si="3"/>
        <v>39.111939605624414</v>
      </c>
    </row>
    <row r="111" spans="1:4" x14ac:dyDescent="0.2">
      <c r="B111">
        <v>83.07</v>
      </c>
      <c r="C111">
        <v>2.2330000000000001</v>
      </c>
      <c r="D111" s="30">
        <f t="shared" si="3"/>
        <v>38.059229594083121</v>
      </c>
    </row>
    <row r="112" spans="1:4" x14ac:dyDescent="0.2">
      <c r="B112">
        <v>83.949999999999989</v>
      </c>
      <c r="C112">
        <v>2.3410000000000002</v>
      </c>
      <c r="D112" s="30">
        <f t="shared" si="3"/>
        <v>40.09472075914983</v>
      </c>
    </row>
    <row r="113" spans="1:4" x14ac:dyDescent="0.2">
      <c r="B113">
        <v>101.71</v>
      </c>
      <c r="C113">
        <v>2.4710000000000001</v>
      </c>
      <c r="D113" s="30">
        <f t="shared" si="3"/>
        <v>42.574391070333768</v>
      </c>
    </row>
    <row r="114" spans="1:4" x14ac:dyDescent="0.2">
      <c r="B114">
        <v>120.35</v>
      </c>
      <c r="C114">
        <v>2.6720000000000002</v>
      </c>
      <c r="D114" s="30">
        <f t="shared" si="3"/>
        <v>46.474795781392096</v>
      </c>
    </row>
    <row r="115" spans="1:4" x14ac:dyDescent="0.2">
      <c r="B115">
        <v>138.99</v>
      </c>
      <c r="C115">
        <v>2.698</v>
      </c>
      <c r="D115" s="30">
        <f t="shared" si="3"/>
        <v>46.985445115229233</v>
      </c>
    </row>
    <row r="116" spans="1:4" x14ac:dyDescent="0.2">
      <c r="B116">
        <v>157.63</v>
      </c>
      <c r="C116">
        <v>2.4929999999999999</v>
      </c>
      <c r="D116" s="30">
        <f t="shared" si="3"/>
        <v>42.997305639267545</v>
      </c>
    </row>
    <row r="117" spans="1:4" x14ac:dyDescent="0.2">
      <c r="B117">
        <v>176.26999999999998</v>
      </c>
      <c r="C117">
        <v>2.58</v>
      </c>
      <c r="D117" s="30">
        <f t="shared" si="3"/>
        <v>44.679268513931184</v>
      </c>
    </row>
    <row r="118" spans="1:4" x14ac:dyDescent="0.2">
      <c r="B118" s="29"/>
      <c r="C118" s="31"/>
      <c r="D118" s="30"/>
    </row>
    <row r="119" spans="1:4" x14ac:dyDescent="0.2">
      <c r="A119" s="4" t="s">
        <v>123</v>
      </c>
      <c r="B119" s="29"/>
      <c r="C119" s="31"/>
      <c r="D119" s="30"/>
    </row>
    <row r="120" spans="1:4" x14ac:dyDescent="0.2">
      <c r="A120" s="4" t="s">
        <v>137</v>
      </c>
      <c r="B120" s="29">
        <v>28.470000000000006</v>
      </c>
      <c r="C120" s="31">
        <v>1.6259999999999999</v>
      </c>
      <c r="D120" s="30">
        <f t="shared" si="3"/>
        <v>27.001063078636076</v>
      </c>
    </row>
    <row r="121" spans="1:4" x14ac:dyDescent="0.2">
      <c r="B121" s="29">
        <v>33.710000000000008</v>
      </c>
      <c r="C121" s="31">
        <v>1.67</v>
      </c>
      <c r="D121" s="30">
        <f t="shared" si="3"/>
        <v>27.782169569328946</v>
      </c>
    </row>
    <row r="122" spans="1:4" x14ac:dyDescent="0.2">
      <c r="B122" s="29">
        <v>38.95000000000001</v>
      </c>
      <c r="C122" s="31">
        <v>1.617</v>
      </c>
      <c r="D122" s="30">
        <f t="shared" si="3"/>
        <v>26.841663888118457</v>
      </c>
    </row>
    <row r="123" spans="1:4" x14ac:dyDescent="0.2">
      <c r="B123" s="29">
        <v>44.190000000000012</v>
      </c>
      <c r="C123" s="31">
        <v>1.619</v>
      </c>
      <c r="D123" s="30">
        <f t="shared" si="3"/>
        <v>26.877075043874516</v>
      </c>
    </row>
    <row r="124" spans="1:4" x14ac:dyDescent="0.2">
      <c r="B124" s="29">
        <v>49.430000000000014</v>
      </c>
      <c r="C124" s="31">
        <v>1.992</v>
      </c>
      <c r="D124" s="30">
        <f t="shared" si="3"/>
        <v>33.593669504882108</v>
      </c>
    </row>
    <row r="125" spans="1:4" x14ac:dyDescent="0.2">
      <c r="B125" s="29">
        <v>54.670000000000016</v>
      </c>
      <c r="C125" s="31">
        <v>1.7789999999999999</v>
      </c>
      <c r="D125" s="30">
        <f t="shared" si="3"/>
        <v>29.730398846573216</v>
      </c>
    </row>
    <row r="126" spans="1:4" x14ac:dyDescent="0.2">
      <c r="B126" s="29">
        <v>59.910000000000018</v>
      </c>
      <c r="C126" s="31">
        <v>1.6879999999999999</v>
      </c>
      <c r="D126" s="30">
        <f t="shared" si="3"/>
        <v>28.102590339545714</v>
      </c>
    </row>
    <row r="127" spans="1:4" x14ac:dyDescent="0.2">
      <c r="B127" s="29">
        <v>65.15000000000002</v>
      </c>
      <c r="C127" s="31">
        <v>1.7390000000000001</v>
      </c>
      <c r="D127" s="30">
        <f t="shared" si="3"/>
        <v>29.013243102239933</v>
      </c>
    </row>
    <row r="128" spans="1:4" x14ac:dyDescent="0.2">
      <c r="B128" s="29">
        <v>70.390000000000015</v>
      </c>
      <c r="C128" s="31">
        <v>1.6539999999999999</v>
      </c>
      <c r="D128" s="30">
        <f t="shared" si="3"/>
        <v>27.49777976359012</v>
      </c>
    </row>
    <row r="129" spans="1:4" x14ac:dyDescent="0.2">
      <c r="B129" s="29">
        <v>75.63000000000001</v>
      </c>
      <c r="C129" s="31">
        <v>1.758</v>
      </c>
      <c r="D129" s="30">
        <f t="shared" ref="D129:D130" si="4">(-0.064+SQRT((0.064^2)-(4*-0.00014*-C129)))/(2*-0.00014)</f>
        <v>29.353570180066452</v>
      </c>
    </row>
    <row r="130" spans="1:4" x14ac:dyDescent="0.2">
      <c r="B130" s="29">
        <v>80.87</v>
      </c>
      <c r="C130" s="31">
        <v>2.3279999999999998</v>
      </c>
      <c r="D130" s="30">
        <f t="shared" si="4"/>
        <v>39.848545670037304</v>
      </c>
    </row>
    <row r="131" spans="1:4" x14ac:dyDescent="0.2">
      <c r="B131" s="29"/>
      <c r="C131" s="31"/>
      <c r="D131" t="s">
        <v>140</v>
      </c>
    </row>
    <row r="132" spans="1:4" x14ac:dyDescent="0.2">
      <c r="A132" s="4" t="s">
        <v>124</v>
      </c>
      <c r="B132" s="29">
        <v>5.53</v>
      </c>
      <c r="C132" s="31">
        <v>1.4319999999999999</v>
      </c>
      <c r="D132" s="30">
        <f t="shared" ref="D132:D144" si="5">(-0.064+SQRT((0.064^2)-(4*-0.00014*-C132)))/(2*-0.00014)</f>
        <v>23.592584466452106</v>
      </c>
    </row>
    <row r="133" spans="1:4" x14ac:dyDescent="0.2">
      <c r="A133" s="4" t="s">
        <v>138</v>
      </c>
      <c r="B133" s="29">
        <v>18.600000000000001</v>
      </c>
      <c r="C133" s="31">
        <v>2.1259999999999999</v>
      </c>
      <c r="D133" s="30">
        <f t="shared" si="5"/>
        <v>36.063808791147196</v>
      </c>
    </row>
    <row r="134" spans="1:4" x14ac:dyDescent="0.2">
      <c r="B134" s="29">
        <v>31.67</v>
      </c>
      <c r="C134" s="31">
        <v>2.3090000000000002</v>
      </c>
      <c r="D134" s="30">
        <f t="shared" si="5"/>
        <v>39.489327841807615</v>
      </c>
    </row>
    <row r="135" spans="1:4" x14ac:dyDescent="0.2">
      <c r="B135" s="29">
        <v>44.74</v>
      </c>
      <c r="C135" s="31">
        <v>2.5299999999999998</v>
      </c>
      <c r="D135" s="30">
        <f t="shared" si="5"/>
        <v>43.71075295934741</v>
      </c>
    </row>
    <row r="136" spans="1:4" x14ac:dyDescent="0.2">
      <c r="B136" s="29">
        <v>57.81</v>
      </c>
      <c r="C136" s="31">
        <v>2.5920000000000001</v>
      </c>
      <c r="D136" s="30">
        <f t="shared" si="5"/>
        <v>44.912472228706321</v>
      </c>
    </row>
    <row r="137" spans="1:4" x14ac:dyDescent="0.2">
      <c r="B137" s="29">
        <v>70.88</v>
      </c>
      <c r="C137" s="31">
        <v>2.2890000000000001</v>
      </c>
      <c r="D137" s="30">
        <f t="shared" si="5"/>
        <v>39.111939605624414</v>
      </c>
    </row>
    <row r="138" spans="1:4" x14ac:dyDescent="0.2">
      <c r="B138" s="29">
        <v>83.07</v>
      </c>
      <c r="C138" s="31">
        <v>2.2330000000000001</v>
      </c>
      <c r="D138" s="30">
        <f t="shared" si="5"/>
        <v>38.059229594083121</v>
      </c>
    </row>
    <row r="139" spans="1:4" x14ac:dyDescent="0.2">
      <c r="B139" s="29">
        <v>83.949999999999989</v>
      </c>
      <c r="C139" s="31">
        <v>2.3410000000000002</v>
      </c>
      <c r="D139" s="30">
        <f t="shared" si="5"/>
        <v>40.09472075914983</v>
      </c>
    </row>
    <row r="140" spans="1:4" x14ac:dyDescent="0.2">
      <c r="B140" s="29">
        <v>101.71</v>
      </c>
      <c r="C140" s="31">
        <v>2.4710000000000001</v>
      </c>
      <c r="D140" s="30">
        <f t="shared" si="5"/>
        <v>42.574391070333768</v>
      </c>
    </row>
    <row r="141" spans="1:4" x14ac:dyDescent="0.2">
      <c r="B141" s="29">
        <v>120.35</v>
      </c>
      <c r="C141" s="31">
        <v>2.6720000000000002</v>
      </c>
      <c r="D141" s="30">
        <f t="shared" si="5"/>
        <v>46.474795781392096</v>
      </c>
    </row>
    <row r="142" spans="1:4" x14ac:dyDescent="0.2">
      <c r="B142" s="29">
        <v>138.99</v>
      </c>
      <c r="C142" s="31">
        <v>2.698</v>
      </c>
      <c r="D142" s="30">
        <f t="shared" si="5"/>
        <v>46.985445115229233</v>
      </c>
    </row>
    <row r="143" spans="1:4" x14ac:dyDescent="0.2">
      <c r="B143" s="29">
        <v>157.63</v>
      </c>
      <c r="C143" s="31">
        <v>2.4929999999999999</v>
      </c>
      <c r="D143" s="30">
        <f t="shared" si="5"/>
        <v>42.997305639267545</v>
      </c>
    </row>
    <row r="144" spans="1:4" x14ac:dyDescent="0.2">
      <c r="B144" s="29">
        <v>176.26999999999998</v>
      </c>
      <c r="C144" s="31">
        <v>2.58</v>
      </c>
      <c r="D144" s="30">
        <f t="shared" si="5"/>
        <v>44.679268513931184</v>
      </c>
    </row>
    <row r="145" spans="1:4" x14ac:dyDescent="0.2">
      <c r="B145" s="29"/>
      <c r="C145" s="31"/>
      <c r="D145" t="s">
        <v>140</v>
      </c>
    </row>
    <row r="146" spans="1:4" x14ac:dyDescent="0.2">
      <c r="A146" s="4" t="s">
        <v>125</v>
      </c>
      <c r="B146" s="29">
        <v>4.72</v>
      </c>
      <c r="C146" s="31">
        <v>1.33</v>
      </c>
      <c r="D146" s="30">
        <f t="shared" ref="D146:D173" si="6">(-0.064+SQRT((0.064^2)-(4*-0.00014*-C146)))/(2*-0.00014)</f>
        <v>21.823035689685316</v>
      </c>
    </row>
    <row r="147" spans="1:4" x14ac:dyDescent="0.2">
      <c r="A147" s="4" t="s">
        <v>138</v>
      </c>
      <c r="B147" s="29">
        <v>8.9899999999999984</v>
      </c>
      <c r="C147" s="31">
        <v>1.79</v>
      </c>
      <c r="D147" s="30">
        <f t="shared" si="6"/>
        <v>29.928070581614612</v>
      </c>
    </row>
    <row r="148" spans="1:4" x14ac:dyDescent="0.2">
      <c r="B148" s="29">
        <v>11.07</v>
      </c>
      <c r="C148" s="31">
        <v>2.516</v>
      </c>
      <c r="D148" s="30">
        <f t="shared" si="6"/>
        <v>43.440476573241362</v>
      </c>
    </row>
    <row r="149" spans="1:4" x14ac:dyDescent="0.2">
      <c r="B149" s="29">
        <v>19.03</v>
      </c>
      <c r="C149" s="31">
        <v>2.7360000000000002</v>
      </c>
      <c r="D149" s="30">
        <f t="shared" si="6"/>
        <v>47.734372589181064</v>
      </c>
    </row>
    <row r="150" spans="1:4" x14ac:dyDescent="0.2">
      <c r="B150" s="29">
        <v>26.990000000000002</v>
      </c>
      <c r="C150" s="31">
        <v>2.5449999999999999</v>
      </c>
      <c r="D150" s="30">
        <f t="shared" si="6"/>
        <v>44.000773995430912</v>
      </c>
    </row>
    <row r="151" spans="1:4" x14ac:dyDescent="0.2">
      <c r="B151" s="29">
        <v>34.950000000000003</v>
      </c>
      <c r="C151" s="31">
        <v>3.3239999999999998</v>
      </c>
      <c r="D151" s="30">
        <f t="shared" si="6"/>
        <v>59.745954141985528</v>
      </c>
    </row>
    <row r="152" spans="1:4" x14ac:dyDescent="0.2">
      <c r="B152" s="29">
        <v>42.910000000000004</v>
      </c>
      <c r="C152" s="31">
        <v>2.7749999999999999</v>
      </c>
      <c r="D152" s="30">
        <f t="shared" si="6"/>
        <v>48.506247629206726</v>
      </c>
    </row>
    <row r="153" spans="1:4" x14ac:dyDescent="0.2">
      <c r="B153" s="29">
        <v>45</v>
      </c>
      <c r="C153" s="31">
        <v>2.85</v>
      </c>
      <c r="D153" s="30">
        <f t="shared" si="6"/>
        <v>50.000000000000021</v>
      </c>
    </row>
    <row r="154" spans="1:4" x14ac:dyDescent="0.2">
      <c r="B154" s="29">
        <v>50.870000000000005</v>
      </c>
      <c r="C154" s="31">
        <v>3.2509999999999999</v>
      </c>
      <c r="D154" s="30">
        <f t="shared" si="6"/>
        <v>58.208670353104623</v>
      </c>
    </row>
    <row r="155" spans="1:4" x14ac:dyDescent="0.2">
      <c r="B155" s="29">
        <v>62.989999999999995</v>
      </c>
      <c r="C155" s="31">
        <v>3.2050000000000001</v>
      </c>
      <c r="D155" s="30">
        <f t="shared" si="6"/>
        <v>57.247055476627715</v>
      </c>
    </row>
    <row r="156" spans="1:4" x14ac:dyDescent="0.2">
      <c r="B156" s="29">
        <v>80.97999999999999</v>
      </c>
      <c r="C156" s="31">
        <v>3.42</v>
      </c>
      <c r="D156" s="30">
        <f t="shared" si="6"/>
        <v>61.789155740614078</v>
      </c>
    </row>
    <row r="157" spans="1:4" x14ac:dyDescent="0.2">
      <c r="B157" s="29">
        <v>98.969999999999985</v>
      </c>
      <c r="C157" s="31">
        <v>3.4910000000000001</v>
      </c>
      <c r="D157" s="30">
        <f t="shared" si="6"/>
        <v>63.316523429495234</v>
      </c>
    </row>
    <row r="158" spans="1:4" x14ac:dyDescent="0.2">
      <c r="B158" s="29">
        <v>116.95999999999998</v>
      </c>
      <c r="C158" s="31">
        <v>3.5840000000000001</v>
      </c>
      <c r="D158" s="30">
        <f t="shared" si="6"/>
        <v>65.338778776163437</v>
      </c>
    </row>
    <row r="159" spans="1:4" x14ac:dyDescent="0.2">
      <c r="B159" s="29">
        <v>134.94999999999999</v>
      </c>
      <c r="C159" s="31">
        <v>3.2719999999999998</v>
      </c>
      <c r="D159" s="30">
        <f t="shared" si="6"/>
        <v>58.649477700579922</v>
      </c>
    </row>
    <row r="160" spans="1:4" x14ac:dyDescent="0.2">
      <c r="B160" s="29">
        <v>152.94</v>
      </c>
      <c r="C160" s="31">
        <v>4.1529999999999996</v>
      </c>
      <c r="D160" s="30">
        <f t="shared" si="6"/>
        <v>78.302961337288068</v>
      </c>
    </row>
    <row r="161" spans="1:4" x14ac:dyDescent="0.2">
      <c r="B161" s="29"/>
      <c r="C161" s="31"/>
    </row>
    <row r="162" spans="1:4" x14ac:dyDescent="0.2">
      <c r="A162" s="4" t="s">
        <v>143</v>
      </c>
      <c r="B162" s="30">
        <v>21.9</v>
      </c>
      <c r="C162" s="31">
        <v>2.2669999999999999</v>
      </c>
      <c r="D162" s="30">
        <f t="shared" si="6"/>
        <v>38.697678894632737</v>
      </c>
    </row>
    <row r="163" spans="1:4" x14ac:dyDescent="0.2">
      <c r="A163" s="4" t="s">
        <v>138</v>
      </c>
      <c r="B163" s="30">
        <v>38.04</v>
      </c>
      <c r="C163">
        <v>2.5190000000000001</v>
      </c>
      <c r="D163" s="30">
        <f t="shared" si="6"/>
        <v>43.498359713945888</v>
      </c>
    </row>
    <row r="164" spans="1:4" x14ac:dyDescent="0.2">
      <c r="B164" s="30">
        <v>46.11</v>
      </c>
      <c r="C164">
        <v>2.0779999999999998</v>
      </c>
      <c r="D164" s="30">
        <f t="shared" si="6"/>
        <v>35.175356180269276</v>
      </c>
    </row>
    <row r="165" spans="1:4" x14ac:dyDescent="0.2">
      <c r="B165" s="30">
        <v>54.18</v>
      </c>
      <c r="C165">
        <v>3.0550000000000002</v>
      </c>
      <c r="D165" s="30">
        <f t="shared" si="6"/>
        <v>54.148180729419003</v>
      </c>
    </row>
    <row r="166" spans="1:4" x14ac:dyDescent="0.2">
      <c r="B166" s="30">
        <v>62.25</v>
      </c>
      <c r="C166">
        <v>2.84</v>
      </c>
      <c r="D166" s="30">
        <f t="shared" si="6"/>
        <v>49.800111874735343</v>
      </c>
    </row>
    <row r="167" spans="1:4" x14ac:dyDescent="0.2">
      <c r="B167" s="30">
        <v>70.319999999999993</v>
      </c>
      <c r="C167">
        <v>3.0209999999999999</v>
      </c>
      <c r="D167" s="30">
        <f t="shared" si="6"/>
        <v>53.453392576810806</v>
      </c>
    </row>
    <row r="168" spans="1:4" x14ac:dyDescent="0.2">
      <c r="B168" s="30">
        <v>78.389999999999986</v>
      </c>
      <c r="C168">
        <v>2.96</v>
      </c>
      <c r="D168" s="30">
        <f t="shared" si="6"/>
        <v>52.213721577017552</v>
      </c>
    </row>
    <row r="169" spans="1:4" x14ac:dyDescent="0.2">
      <c r="B169" s="30">
        <v>86.45999999999998</v>
      </c>
      <c r="C169">
        <v>2.7959999999999998</v>
      </c>
      <c r="D169" s="30">
        <f t="shared" si="6"/>
        <v>48.923246315790088</v>
      </c>
    </row>
    <row r="170" spans="1:4" x14ac:dyDescent="0.2">
      <c r="B170" s="30">
        <v>94.529999999999973</v>
      </c>
      <c r="C170">
        <v>3.081</v>
      </c>
      <c r="D170" s="30">
        <f t="shared" si="6"/>
        <v>54.681362431810314</v>
      </c>
    </row>
    <row r="171" spans="1:4" x14ac:dyDescent="0.2">
      <c r="B171" s="30">
        <v>102.59999999999997</v>
      </c>
      <c r="C171">
        <v>3.0110000000000001</v>
      </c>
      <c r="D171" s="30">
        <f t="shared" si="6"/>
        <v>53.249567122147766</v>
      </c>
    </row>
    <row r="172" spans="1:4" x14ac:dyDescent="0.2">
      <c r="B172" s="30">
        <v>110.66999999999996</v>
      </c>
      <c r="C172">
        <v>3.1259999999999999</v>
      </c>
      <c r="D172" s="30">
        <f t="shared" si="6"/>
        <v>55.608060974089518</v>
      </c>
    </row>
    <row r="173" spans="1:4" x14ac:dyDescent="0.2">
      <c r="B173">
        <v>118.73999999999995</v>
      </c>
      <c r="C173">
        <v>2.9769999999999999</v>
      </c>
      <c r="D173" s="30">
        <f t="shared" si="6"/>
        <v>52.55832609068154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L Y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3 k Z p 0 a 0 A A A D 3 A A A A E g A A A E N v b m Z p Z y 9 Q Y W N r Y W d l L n h t b I S P s Q r C M B i E d 8 F 3 K N m b p F E R 5 G 8 6 u F o Q i u I a 2 t A G 2 0 S a 1 P T d H H w k X 8 E W r b o 5 3 t 0 H d / e 4 3 S H p m z q 4 y t Y q o 2 M U Y Y o C 6 4 Q u R G 2 0 j J E 2 K O H z G e x F f h a l D A Z a 2 0 1 v i x h V z l 0 2 h H j v s V 9 g 0 5 a E U R q R U 7 r L 8 k o 2 A n 1 g 9 R 8 O l R 5 r c 4 k 4 H F 9 r O M P R i u I l W 2 M K Z D I h V f o L s G H w m P 6 Y s O 1 q 1 7 W S S x 0 e M i C T B P L + w J 8 A A A D / / w M A U E s D B B Q A A g A I A A A A I Q B E 8 P v f x Q E A A B w D A A A T A A A A R m 9 y b X V s Y X M v U 2 V j d G l v b j E u b Y R Q 2 0 7 b Q B B 9 b i T + Y W S E 5 E i O h d O L 1 C I / F M d t k B r s J k F 5 w J W 1 s Y e w 1 V 6 s 3 X V K i P g g v o M f 6 4 R E L Z S g 7 s v s z J k 5 M + d Y r B z X C i b b G J 1 0 O v a a G a z h 0 M u i 4 1 7 U i 0 b H H s Q g 0 B 1 0 g F 5 m + I I r p F J i l + F A V 6 1 E 5 f w v X G C Y a O U o s b 6 X f C o u L B p b V K x p s M g U D g x f I v T g Q l E 0 l r u H e / j G 5 w a h R j g 1 7 Q 0 K g b b I r w e Q G / 2 T 7 o G 3 5 b h V i 1 9 Y 1 i v F J K 9 s M W M O T b l A b R v E W k u k t P j 6 P E 1 H p + m 4 G O f l 4 + e f 3 l T O 0 Y x 0 T c u 4 W p T n 6 Y x O S n S z 2 o X i j + j Q 3 T i v G 1 w O U H D J a T b 2 3 n g B N Y l W K h t / D C B V l a 6 J J Y 7 6 7 / s B f G + 1 w 4 l b C Y z / f s N z r f B H N 9 h 6 d + i d k U H W s V v y m g M T t 6 Q H a g 6 C P B F C b 4 y e s j m N k Q W S O I b I a j L L 3 5 k e w O U O + C z E p G K C G R s 7 0 z 7 d Q O L 4 F a + Y 0 + B 4 8 4 R y a p i y V 9 r I r Y T p q k H r / / e i Y L 3 2 Z u 5 o 2 M 9 I v K M Z U O 3 G w 7 s A 1 l 6 e j 5 K s T w C R f H g X b i g f 6 z N H / X J f P R v u K U 9 R N n 7 S f Q n k / p w U 7 g G I f i m 1 O H q J 0 D 2 v I H T s 5 H n 1 r n v Q 4 e o 1 4 0 5 + A w A A / / 8 D A F B L A Q I t A B Q A B g A I A A A A I Q A q 3 a p A 0 g A A A D c B A A A T A A A A A A A A A A A A A A A A A A A A A A B b Q 2 9 u d G V u d F 9 U e X B l c 1 0 u e G 1 s U E s B A i 0 A F A A C A A g A A A A h A N 5 G a d G t A A A A 9 w A A A B I A A A A A A A A A A A A A A A A A C w M A A E N v b m Z p Z y 9 Q Y W N r Y W d l L n h t b F B L A Q I t A B Q A A g A I A A A A I Q B E 8 P v f x Q E A A B w D A A A T A A A A A A A A A A A A A A A A A O g D A A B G b 3 J t d W x h c y 9 T Z W N 0 a W 9 u M S 5 t U E s F B g A A A A A D A A M A w g A A A N 4 F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e D A A A A A A A A L w M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T z E w L T E t M U 0 w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S 0 x M l Q x N j o x M T o 1 O C 4 z O T M 2 N j E 3 W i I v P j x F b n R y e S B U e X B l P S J G a W x s Q 2 9 s d W 1 u V H l w Z X M i I F Z h b H V l P S J z Q l F N R E F 3 T U R B d 0 1 E I i 8 + P E V u d H J 5 I F R 5 c G U 9 I k Z p b G x D b 2 x 1 b W 5 O Y W 1 l c y I g V m F s d W U 9 I n N b J n F 1 b 3 Q 7 V 3 Q l S D J P J n F 1 b 3 Q 7 L C Z x d W 9 0 O 1 B Q T U N P M i Z x d W 9 0 O y w m c X V v d D t X d E g y T 2 0 m c X V v d D s s J n F 1 b 3 Q 7 V 3 R P S G 0 m c X V v d D s s J n F 1 b 3 Q 7 V G V t c C h D K S Z x d W 9 0 O y w m c X V v d D t Q K G J h c n M p J n F 1 b 3 Q 7 L C Z x d W 9 0 O 0 g y T 3 Z t b 2 w l J n F 1 b 3 Q 7 L C Z x d W 9 0 O 0 N P M n Z t b 2 w l J n F 1 b 3 Q 7 L C Z x d W 9 0 O 1 B Q T V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U 1 M z g 0 Z T J l L T J j M j c t N D h h Z C 1 h N j F h L T Z m Y z Y 4 N m E 3 O W I 2 Z S I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P M T A t M S 0 x T T A v Q X V 0 b 1 J l b W 9 2 Z W R D b 2 x 1 b W 5 z M S 5 7 V 3 Q l S D J P L D B 9 J n F 1 b 3 Q 7 L C Z x d W 9 0 O 1 N l Y 3 R p b 2 4 x L 0 8 x M C 0 x L T F N M C 9 B d X R v U m V t b 3 Z l Z E N v b H V t b n M x L n t Q U E 1 D T z I s M X 0 m c X V v d D s s J n F 1 b 3 Q 7 U 2 V j d G l v b j E v T z E w L T E t M U 0 w L 0 F 1 d G 9 S Z W 1 v d m V k Q 2 9 s d W 1 u c z E u e 1 d 0 S D J P b S w y f S Z x d W 9 0 O y w m c X V v d D t T Z W N 0 a W 9 u M S 9 P M T A t M S 0 x T T A v Q X V 0 b 1 J l b W 9 2 Z W R D b 2 x 1 b W 5 z M S 5 7 V 3 R P S G 0 s M 3 0 m c X V v d D s s J n F 1 b 3 Q 7 U 2 V j d G l v b j E v T z E w L T E t M U 0 w L 0 F 1 d G 9 S Z W 1 v d m V k Q 2 9 s d W 1 u c z E u e 1 R l b X A o Q y k s N H 0 m c X V v d D s s J n F 1 b 3 Q 7 U 2 V j d G l v b j E v T z E w L T E t M U 0 w L 0 F 1 d G 9 S Z W 1 v d m V k Q 2 9 s d W 1 u c z E u e 1 A o Y m F y c y k s N X 0 m c X V v d D s s J n F 1 b 3 Q 7 U 2 V j d G l v b j E v T z E w L T E t M U 0 w L 0 F 1 d G 9 S Z W 1 v d m V k Q 2 9 s d W 1 u c z E u e 0 g y T 3 Z t b 2 w l L D Z 9 J n F 1 b 3 Q 7 L C Z x d W 9 0 O 1 N l Y 3 R p b 2 4 x L 0 8 x M C 0 x L T F N M C 9 B d X R v U m V t b 3 Z l Z E N v b H V t b n M x L n t D T z J 2 b W 9 s J S w 3 f S Z x d W 9 0 O y w m c X V v d D t T Z W N 0 a W 9 u M S 9 P M T A t M S 0 x T T A v Q X V 0 b 1 J l b W 9 2 Z W R D b 2 x 1 b W 5 z M S 5 7 U F B N U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P M T A t M S 0 x T T A v Q X V 0 b 1 J l b W 9 2 Z W R D b 2 x 1 b W 5 z M S 5 7 V 3 Q l S D J P L D B 9 J n F 1 b 3 Q 7 L C Z x d W 9 0 O 1 N l Y 3 R p b 2 4 x L 0 8 x M C 0 x L T F N M C 9 B d X R v U m V t b 3 Z l Z E N v b H V t b n M x L n t Q U E 1 D T z I s M X 0 m c X V v d D s s J n F 1 b 3 Q 7 U 2 V j d G l v b j E v T z E w L T E t M U 0 w L 0 F 1 d G 9 S Z W 1 v d m V k Q 2 9 s d W 1 u c z E u e 1 d 0 S D J P b S w y f S Z x d W 9 0 O y w m c X V v d D t T Z W N 0 a W 9 u M S 9 P M T A t M S 0 x T T A v Q X V 0 b 1 J l b W 9 2 Z W R D b 2 x 1 b W 5 z M S 5 7 V 3 R P S G 0 s M 3 0 m c X V v d D s s J n F 1 b 3 Q 7 U 2 V j d G l v b j E v T z E w L T E t M U 0 w L 0 F 1 d G 9 S Z W 1 v d m V k Q 2 9 s d W 1 u c z E u e 1 R l b X A o Q y k s N H 0 m c X V v d D s s J n F 1 b 3 Q 7 U 2 V j d G l v b j E v T z E w L T E t M U 0 w L 0 F 1 d G 9 S Z W 1 v d m V k Q 2 9 s d W 1 u c z E u e 1 A o Y m F y c y k s N X 0 m c X V v d D s s J n F 1 b 3 Q 7 U 2 V j d G l v b j E v T z E w L T E t M U 0 w L 0 F 1 d G 9 S Z W 1 v d m V k Q 2 9 s d W 1 u c z E u e 0 g y T 3 Z t b 2 w l L D Z 9 J n F 1 b 3 Q 7 L C Z x d W 9 0 O 1 N l Y 3 R p b 2 4 x L 0 8 x M C 0 x L T F N M C 9 B d X R v U m V t b 3 Z l Z E N v b H V t b n M x L n t D T z J 2 b W 9 s J S w 3 f S Z x d W 9 0 O y w m c X V v d D t T Z W N 0 a W 9 u M S 9 P M T A t M S 0 x T T A v Q X V 0 b 1 J l b W 9 2 Z W R D b 2 x 1 b W 5 z M S 5 7 U F B N U y w 4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T z E w L T E t M U 0 w L 0 9 y a W d p b m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8 x M C 0 x L T F N M C 9 J b n R l c 3 R h e m l v b m k l M j B h b H p h d G U l M j B k a S U y M G x p d m V s b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8 x M C 0 x L T F N M C 9 N b 2 R p Z m l j Y X R v J T I w d G l w b z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F U f C 1 R g 5 o x J r j H c V C p G E N A A A A A A A g A A A A A A E G Y A A A A B A A A g A A A A t P a J / P m K Y E O w F l G R Y O I I O H f 4 + S l Y 2 / V m g k L Q S 8 E E F J I A A A A A D o A A A A A C A A A g A A A A Y W m B N h n L V G c a C L k I P C N 3 u v U o O / X x 3 3 u l 9 L F i L Y O b e T 1 Q A A A A m 6 y N R L 5 e R G e r 1 q Z X n R m B z + B Z o m z g d u x H x W X T Z U D h X P 7 T 8 5 r E A Q D k j x b S a 1 + A H G v G O 4 j 6 N u R 2 z m T 9 p P D B y L S D k G c o B 7 a V + y n J y m y Z O m / O d I 5 A A A A A S n n q d 4 z C 2 h L h W k i A A v V T v M B 9 y m d F s V D f f N x l 0 2 8 V d n 7 P L Y U i H + h R q t e w a 6 u 9 H C 4 q + A r 2 w a v g X a Z V + c Q 8 A j w 1 E A = = < / D a t a M a s h u p > 
</file>

<file path=customXml/itemProps1.xml><?xml version="1.0" encoding="utf-8"?>
<ds:datastoreItem xmlns:ds="http://schemas.openxmlformats.org/officeDocument/2006/customXml" ds:itemID="{B90EC18E-9992-44A0-B79C-5CF9A8BE995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Citation</vt:lpstr>
      <vt:lpstr>Embayments</vt:lpstr>
      <vt:lpstr>MI_ref</vt:lpstr>
      <vt:lpstr>Standards</vt:lpstr>
      <vt:lpstr>RAMAN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Multiple Spectra Quant</dc:title>
  <dc:subject/>
  <dc:creator>Operator</dc:creator>
  <cp:keywords>EDS EDS</cp:keywords>
  <dc:description/>
  <cp:lastModifiedBy>Anonymous</cp:lastModifiedBy>
  <cp:revision>1</cp:revision>
  <dcterms:created xsi:type="dcterms:W3CDTF">2006-09-16T00:00:00Z</dcterms:created>
  <dcterms:modified xsi:type="dcterms:W3CDTF">2026-04-23T01:01:10Z</dcterms:modified>
  <cp:category>Quant</cp:category>
  <dc:language>en-GB</dc:language>
</cp:coreProperties>
</file>