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iefarquharson/Desktop/OA/Volcanica/Articles/2024/Issue 2/Lerner/"/>
    </mc:Choice>
  </mc:AlternateContent>
  <xr:revisionPtr revIDLastSave="0" documentId="13_ncr:1_{2C64D39C-F92B-9143-8F16-F1EB2D0C189E}" xr6:coauthVersionLast="47" xr6:coauthVersionMax="47" xr10:uidLastSave="{00000000-0000-0000-0000-000000000000}"/>
  <bookViews>
    <workbookView xWindow="-24920" yWindow="3500" windowWidth="19420" windowHeight="11020" xr2:uid="{98AF412B-B589-4859-A38B-B8223A5CF578}"/>
  </bookViews>
  <sheets>
    <sheet name="Citation" sheetId="4" r:id="rId1"/>
    <sheet name="Flow2" sheetId="1" r:id="rId2"/>
    <sheet name="Flow4" sheetId="2" r:id="rId3"/>
    <sheet name="Summary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3" l="1"/>
  <c r="C7" i="3" l="1"/>
  <c r="B91" i="1"/>
  <c r="B23" i="2"/>
  <c r="B22" i="2"/>
  <c r="C20" i="2"/>
  <c r="D20" i="2"/>
  <c r="E20" i="2"/>
  <c r="F20" i="2"/>
  <c r="G20" i="2"/>
  <c r="H20" i="2"/>
  <c r="I20" i="2"/>
  <c r="J20" i="2"/>
  <c r="C21" i="2"/>
  <c r="D21" i="2"/>
  <c r="E21" i="2"/>
  <c r="F21" i="2"/>
  <c r="G21" i="2"/>
  <c r="H21" i="2"/>
  <c r="I21" i="2"/>
  <c r="J21" i="2"/>
  <c r="B21" i="2"/>
  <c r="B20" i="2"/>
  <c r="F45" i="2"/>
  <c r="C8" i="2"/>
  <c r="D8" i="2"/>
  <c r="E8" i="2"/>
  <c r="F8" i="2"/>
  <c r="G8" i="2"/>
  <c r="H8" i="2"/>
  <c r="I8" i="2"/>
  <c r="J8" i="2"/>
  <c r="K8" i="2"/>
  <c r="C9" i="2"/>
  <c r="D9" i="2"/>
  <c r="E9" i="2"/>
  <c r="F9" i="2"/>
  <c r="G9" i="2"/>
  <c r="H9" i="2"/>
  <c r="I9" i="2"/>
  <c r="J9" i="2"/>
  <c r="K9" i="2"/>
  <c r="B9" i="2"/>
  <c r="B8" i="2"/>
  <c r="B10" i="2" s="1"/>
  <c r="F39" i="2"/>
  <c r="F40" i="2"/>
  <c r="F41" i="2"/>
  <c r="F42" i="2"/>
  <c r="F43" i="2"/>
  <c r="E45" i="2"/>
  <c r="F44" i="2"/>
  <c r="E44" i="2"/>
  <c r="E40" i="2"/>
  <c r="E41" i="2"/>
  <c r="E42" i="2"/>
  <c r="E43" i="2"/>
  <c r="E39" i="2"/>
  <c r="B45" i="2"/>
  <c r="B44" i="2"/>
  <c r="B34" i="2"/>
  <c r="B33" i="2"/>
  <c r="K83" i="2"/>
  <c r="J83" i="2"/>
  <c r="I83" i="2"/>
  <c r="H83" i="2"/>
  <c r="G83" i="2"/>
  <c r="F83" i="2"/>
  <c r="E83" i="2"/>
  <c r="D83" i="2"/>
  <c r="C83" i="2"/>
  <c r="C83" i="1"/>
  <c r="D83" i="1"/>
  <c r="E83" i="1"/>
  <c r="F83" i="1"/>
  <c r="G83" i="1"/>
  <c r="H83" i="1"/>
  <c r="I83" i="1"/>
  <c r="J83" i="1"/>
  <c r="K83" i="1"/>
  <c r="B83" i="1"/>
  <c r="B82" i="1"/>
  <c r="K85" i="2"/>
  <c r="J85" i="2"/>
  <c r="I85" i="2"/>
  <c r="G85" i="2"/>
  <c r="D85" i="2"/>
  <c r="C85" i="2"/>
  <c r="K82" i="2"/>
  <c r="J82" i="2"/>
  <c r="I82" i="2"/>
  <c r="H82" i="2"/>
  <c r="H85" i="2" s="1"/>
  <c r="G82" i="2"/>
  <c r="F82" i="2"/>
  <c r="E82" i="2"/>
  <c r="E85" i="2" s="1"/>
  <c r="D82" i="2"/>
  <c r="C82" i="2"/>
  <c r="C56" i="2"/>
  <c r="D56" i="2"/>
  <c r="E56" i="2"/>
  <c r="F56" i="2"/>
  <c r="G56" i="2"/>
  <c r="H56" i="2"/>
  <c r="I56" i="2"/>
  <c r="J56" i="2"/>
  <c r="K56" i="2"/>
  <c r="C57" i="2"/>
  <c r="D57" i="2"/>
  <c r="E57" i="2"/>
  <c r="F57" i="2"/>
  <c r="G57" i="2"/>
  <c r="H57" i="2"/>
  <c r="I57" i="2"/>
  <c r="J57" i="2"/>
  <c r="K57" i="2"/>
  <c r="B57" i="2"/>
  <c r="B56" i="2"/>
  <c r="C78" i="2"/>
  <c r="D78" i="2"/>
  <c r="E78" i="2"/>
  <c r="F78" i="2"/>
  <c r="G78" i="2"/>
  <c r="H78" i="2"/>
  <c r="I78" i="2"/>
  <c r="J78" i="2"/>
  <c r="K78" i="2"/>
  <c r="C79" i="2"/>
  <c r="D79" i="2"/>
  <c r="E79" i="2"/>
  <c r="F79" i="2"/>
  <c r="G79" i="2"/>
  <c r="H79" i="2"/>
  <c r="I79" i="2"/>
  <c r="J79" i="2"/>
  <c r="K79" i="2"/>
  <c r="B79" i="2"/>
  <c r="B78" i="2"/>
  <c r="B82" i="2" s="1"/>
  <c r="B85" i="2" s="1"/>
  <c r="B88" i="2" s="1"/>
  <c r="C67" i="2"/>
  <c r="D67" i="2"/>
  <c r="E67" i="2"/>
  <c r="F67" i="2"/>
  <c r="G67" i="2"/>
  <c r="H67" i="2"/>
  <c r="I67" i="2"/>
  <c r="J67" i="2"/>
  <c r="K67" i="2"/>
  <c r="C68" i="2"/>
  <c r="D68" i="2"/>
  <c r="E68" i="2"/>
  <c r="F68" i="2"/>
  <c r="G68" i="2"/>
  <c r="H68" i="2"/>
  <c r="I68" i="2"/>
  <c r="J68" i="2"/>
  <c r="K68" i="2"/>
  <c r="B68" i="2"/>
  <c r="B67" i="2"/>
  <c r="C85" i="1"/>
  <c r="D85" i="1"/>
  <c r="E85" i="1"/>
  <c r="F85" i="1"/>
  <c r="G85" i="1"/>
  <c r="H85" i="1"/>
  <c r="I85" i="1"/>
  <c r="J85" i="1"/>
  <c r="K85" i="1"/>
  <c r="B85" i="1"/>
  <c r="B88" i="1" s="1"/>
  <c r="C82" i="1"/>
  <c r="D82" i="1"/>
  <c r="E82" i="1"/>
  <c r="F82" i="1"/>
  <c r="G82" i="1"/>
  <c r="H82" i="1"/>
  <c r="I82" i="1"/>
  <c r="J82" i="1"/>
  <c r="K82" i="1"/>
  <c r="F44" i="1"/>
  <c r="F40" i="1"/>
  <c r="F41" i="1"/>
  <c r="F42" i="1"/>
  <c r="F43" i="1"/>
  <c r="F39" i="1"/>
  <c r="E44" i="1"/>
  <c r="E45" i="1"/>
  <c r="E40" i="1"/>
  <c r="E41" i="1"/>
  <c r="E42" i="1"/>
  <c r="E43" i="1"/>
  <c r="E39" i="1"/>
  <c r="B45" i="1"/>
  <c r="B44" i="1"/>
  <c r="C56" i="1"/>
  <c r="D56" i="1"/>
  <c r="E56" i="1"/>
  <c r="F56" i="1"/>
  <c r="G56" i="1"/>
  <c r="H56" i="1"/>
  <c r="I56" i="1"/>
  <c r="J56" i="1"/>
  <c r="K56" i="1"/>
  <c r="C57" i="1"/>
  <c r="D57" i="1"/>
  <c r="E57" i="1"/>
  <c r="F57" i="1"/>
  <c r="G57" i="1"/>
  <c r="H57" i="1"/>
  <c r="I57" i="1"/>
  <c r="J57" i="1"/>
  <c r="K57" i="1"/>
  <c r="B57" i="1"/>
  <c r="B56" i="1"/>
  <c r="C78" i="1"/>
  <c r="D78" i="1"/>
  <c r="E78" i="1"/>
  <c r="F78" i="1"/>
  <c r="G78" i="1"/>
  <c r="H78" i="1"/>
  <c r="I78" i="1"/>
  <c r="J78" i="1"/>
  <c r="K78" i="1"/>
  <c r="C79" i="1"/>
  <c r="D79" i="1"/>
  <c r="E79" i="1"/>
  <c r="F79" i="1"/>
  <c r="G79" i="1"/>
  <c r="H79" i="1"/>
  <c r="I79" i="1"/>
  <c r="J79" i="1"/>
  <c r="K79" i="1"/>
  <c r="B79" i="1"/>
  <c r="B78" i="1"/>
  <c r="C68" i="1"/>
  <c r="D68" i="1"/>
  <c r="E68" i="1"/>
  <c r="F68" i="1"/>
  <c r="G68" i="1"/>
  <c r="H68" i="1"/>
  <c r="I68" i="1"/>
  <c r="J68" i="1"/>
  <c r="K68" i="1"/>
  <c r="B68" i="1"/>
  <c r="C67" i="1"/>
  <c r="D67" i="1"/>
  <c r="E67" i="1"/>
  <c r="F67" i="1"/>
  <c r="G67" i="1"/>
  <c r="H67" i="1"/>
  <c r="I67" i="1"/>
  <c r="J67" i="1"/>
  <c r="K67" i="1"/>
  <c r="B67" i="1"/>
  <c r="B34" i="1"/>
  <c r="B33" i="1"/>
  <c r="B23" i="1"/>
  <c r="B22" i="1"/>
  <c r="C21" i="1"/>
  <c r="D21" i="1"/>
  <c r="E21" i="1"/>
  <c r="F21" i="1"/>
  <c r="G21" i="1"/>
  <c r="H21" i="1"/>
  <c r="I21" i="1"/>
  <c r="J21" i="1"/>
  <c r="B21" i="1"/>
  <c r="C20" i="1"/>
  <c r="D20" i="1"/>
  <c r="E20" i="1"/>
  <c r="F20" i="1"/>
  <c r="G20" i="1"/>
  <c r="H20" i="1"/>
  <c r="I20" i="1"/>
  <c r="J20" i="1"/>
  <c r="B20" i="1"/>
  <c r="B11" i="1"/>
  <c r="B10" i="1"/>
  <c r="C9" i="1"/>
  <c r="D9" i="1"/>
  <c r="E9" i="1"/>
  <c r="F9" i="1"/>
  <c r="G9" i="1"/>
  <c r="H9" i="1"/>
  <c r="I9" i="1"/>
  <c r="J9" i="1"/>
  <c r="K9" i="1"/>
  <c r="B9" i="1"/>
  <c r="C8" i="1"/>
  <c r="D8" i="1"/>
  <c r="E8" i="1"/>
  <c r="F8" i="1"/>
  <c r="G8" i="1"/>
  <c r="H8" i="1"/>
  <c r="I8" i="1"/>
  <c r="J8" i="1"/>
  <c r="K8" i="1"/>
  <c r="B8" i="1"/>
  <c r="E3" i="1"/>
  <c r="D19" i="1"/>
  <c r="D7" i="1"/>
  <c r="D18" i="1"/>
  <c r="D6" i="1"/>
  <c r="D17" i="1"/>
  <c r="D5" i="1"/>
  <c r="D16" i="1"/>
  <c r="D4" i="1"/>
  <c r="D15" i="1"/>
  <c r="D3" i="1"/>
  <c r="C19" i="1"/>
  <c r="C18" i="1"/>
  <c r="C17" i="1"/>
  <c r="C16" i="1"/>
  <c r="C15" i="1"/>
  <c r="B19" i="1"/>
  <c r="B18" i="1"/>
  <c r="B16" i="1"/>
  <c r="B17" i="1"/>
  <c r="B15" i="1"/>
  <c r="C7" i="1"/>
  <c r="C6" i="1"/>
  <c r="C5" i="1"/>
  <c r="C4" i="1"/>
  <c r="C3" i="1"/>
  <c r="B4" i="1"/>
  <c r="B3" i="1"/>
  <c r="B7" i="1"/>
  <c r="B6" i="1"/>
  <c r="B5" i="1"/>
  <c r="B83" i="2" l="1"/>
  <c r="B11" i="2"/>
  <c r="B87" i="1"/>
  <c r="F85" i="2"/>
  <c r="B87" i="2"/>
  <c r="B91" i="2" s="1"/>
  <c r="F45" i="1"/>
</calcChain>
</file>

<file path=xl/sharedStrings.xml><?xml version="1.0" encoding="utf-8"?>
<sst xmlns="http://schemas.openxmlformats.org/spreadsheetml/2006/main" count="114" uniqueCount="39">
  <si>
    <t>Flow width</t>
  </si>
  <si>
    <t>Profile</t>
  </si>
  <si>
    <t>Channel width</t>
  </si>
  <si>
    <t>Flow length</t>
  </si>
  <si>
    <t>Length (m)</t>
  </si>
  <si>
    <t>Mean</t>
  </si>
  <si>
    <t>Stdev</t>
  </si>
  <si>
    <t>Mean of means</t>
  </si>
  <si>
    <t>Stdev of means</t>
  </si>
  <si>
    <t>Flow gradient</t>
  </si>
  <si>
    <t>L</t>
  </si>
  <si>
    <t>Cy</t>
  </si>
  <si>
    <t>Dy</t>
  </si>
  <si>
    <t>CD</t>
  </si>
  <si>
    <t>angle</t>
  </si>
  <si>
    <t>stdev</t>
  </si>
  <si>
    <t>Lower basal height B1</t>
  </si>
  <si>
    <t>Lower basal height B2</t>
  </si>
  <si>
    <t>-</t>
  </si>
  <si>
    <t>Mean B1+B2</t>
  </si>
  <si>
    <t>Max flow height A</t>
  </si>
  <si>
    <t>H (A - Bmean)</t>
  </si>
  <si>
    <t>Mean H</t>
  </si>
  <si>
    <t>Volume (L*W*H)</t>
  </si>
  <si>
    <t>Parameter</t>
  </si>
  <si>
    <t>Unit</t>
  </si>
  <si>
    <t>Flow width W</t>
  </si>
  <si>
    <t>Channel width w</t>
  </si>
  <si>
    <t>Length L</t>
  </si>
  <si>
    <t>Thickness H</t>
  </si>
  <si>
    <r>
      <t xml:space="preserve">Slope </t>
    </r>
    <r>
      <rPr>
        <sz val="11"/>
        <color theme="1"/>
        <rFont val="Calibri"/>
        <family val="2"/>
      </rPr>
      <t>ϴ</t>
    </r>
  </si>
  <si>
    <t>Volume</t>
  </si>
  <si>
    <t>Flow 2</t>
  </si>
  <si>
    <t>Flow 4</t>
  </si>
  <si>
    <t>Area</t>
  </si>
  <si>
    <t>m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</si>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</sst>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1" fontId="0" fillId="0" borderId="0" xfId="0" applyNumberFormat="1"/>
    <xf numFmtId="11" fontId="0" fillId="0" borderId="0" xfId="0" applyNumberFormat="1"/>
    <xf numFmtId="0" fontId="1" fillId="0" borderId="0" xfId="0" applyFont="1"/>
    <xf numFmtId="16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431800</xdr:colOff>
      <xdr:row>11</xdr:row>
      <xdr:rowOff>50800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DB1BB44-4E2B-ED46-AD98-AA115125B9AE}"/>
            </a:ext>
          </a:extLst>
        </xdr:cNvPr>
        <xdr:cNvSpPr txBox="1"/>
      </xdr:nvSpPr>
      <xdr:spPr>
        <a:xfrm>
          <a:off x="825500" y="190500"/>
          <a:ext cx="4559300" cy="195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This Supplementary Material accompanies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the following article:</a:t>
          </a:r>
        </a:p>
        <a:p>
          <a:endParaRPr lang="en-US" sz="1100" b="0" i="0" u="none" strike="noStrike" baseline="0">
            <a:solidFill>
              <a:schemeClr val="dk1"/>
            </a:solidFill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Lerner, G. A., Siebe, C., Ramírez-Uribe, I. and Fisher, C. T. (2024) “Temporal and morphological eruption characteristics of lava flows from the Holocene La Taza monogenetic cone obtained from petrology and LiDAR imagery (Michoacán, Mexico)”, </a:t>
          </a:r>
          <a:r>
            <a:rPr lang="en-US" sz="1100" b="0" i="1" u="none" strike="noStrike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Volcanica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, 7(2), pp. 587–606. doi: 10.30909/vol.07.02.587606.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Lerner et al.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(2024) should be cited if these materials are used.</a:t>
          </a:r>
          <a:endParaRPr lang="en-US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FDD07-DD71-6542-BDA9-EEA3C05661B4}">
  <dimension ref="A1"/>
  <sheetViews>
    <sheetView tabSelected="1" workbookViewId="0">
      <selection activeCell="G8" sqref="G8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580BE-C9C3-4C51-A9EC-E4C410E49839}">
  <dimension ref="A1:K91"/>
  <sheetViews>
    <sheetView topLeftCell="A76" workbookViewId="0">
      <selection activeCell="E90" sqref="E90"/>
    </sheetView>
  </sheetViews>
  <sheetFormatPr baseColWidth="10" defaultColWidth="8.83203125" defaultRowHeight="15" x14ac:dyDescent="0.2"/>
  <cols>
    <col min="2" max="2" width="10.83203125" bestFit="1" customWidth="1"/>
  </cols>
  <sheetData>
    <row r="1" spans="1:11" x14ac:dyDescent="0.2">
      <c r="A1" t="s">
        <v>0</v>
      </c>
    </row>
    <row r="2" spans="1:11" x14ac:dyDescent="0.2">
      <c r="A2" t="s">
        <v>1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</row>
    <row r="3" spans="1:11" x14ac:dyDescent="0.2">
      <c r="A3">
        <v>1</v>
      </c>
      <c r="B3">
        <f>657-24</f>
        <v>633</v>
      </c>
      <c r="C3">
        <f>722-11</f>
        <v>711</v>
      </c>
      <c r="D3">
        <f>725-24</f>
        <v>701</v>
      </c>
      <c r="E3">
        <f>947-31</f>
        <v>916</v>
      </c>
      <c r="F3">
        <v>1003</v>
      </c>
      <c r="G3">
        <v>1253</v>
      </c>
      <c r="H3">
        <v>1321</v>
      </c>
      <c r="I3">
        <v>1067</v>
      </c>
      <c r="J3">
        <v>1048</v>
      </c>
      <c r="K3">
        <v>714</v>
      </c>
    </row>
    <row r="4" spans="1:11" x14ac:dyDescent="0.2">
      <c r="A4">
        <v>2</v>
      </c>
      <c r="B4">
        <f>658-24</f>
        <v>634</v>
      </c>
      <c r="C4">
        <f>721-12</f>
        <v>709</v>
      </c>
      <c r="D4">
        <f>726-24</f>
        <v>702</v>
      </c>
      <c r="E4">
        <v>916</v>
      </c>
      <c r="F4">
        <v>1002</v>
      </c>
      <c r="G4">
        <v>1254</v>
      </c>
      <c r="H4">
        <v>1321</v>
      </c>
      <c r="I4">
        <v>1067</v>
      </c>
      <c r="J4">
        <v>1048</v>
      </c>
      <c r="K4">
        <v>715</v>
      </c>
    </row>
    <row r="5" spans="1:11" x14ac:dyDescent="0.2">
      <c r="A5">
        <v>3</v>
      </c>
      <c r="B5">
        <f>656-25</f>
        <v>631</v>
      </c>
      <c r="C5">
        <f>722-10</f>
        <v>712</v>
      </c>
      <c r="D5">
        <f>726-24</f>
        <v>702</v>
      </c>
      <c r="E5">
        <v>916</v>
      </c>
      <c r="F5">
        <v>1006</v>
      </c>
      <c r="G5">
        <v>1254</v>
      </c>
      <c r="H5">
        <v>1321</v>
      </c>
      <c r="I5">
        <v>1067</v>
      </c>
      <c r="J5">
        <v>1049</v>
      </c>
      <c r="K5">
        <v>715</v>
      </c>
    </row>
    <row r="6" spans="1:11" x14ac:dyDescent="0.2">
      <c r="A6">
        <v>4</v>
      </c>
      <c r="B6">
        <f>656-24</f>
        <v>632</v>
      </c>
      <c r="C6">
        <f>721-12</f>
        <v>709</v>
      </c>
      <c r="D6">
        <f>726-24</f>
        <v>702</v>
      </c>
      <c r="E6">
        <v>915</v>
      </c>
      <c r="F6">
        <v>1016</v>
      </c>
      <c r="G6">
        <v>1254</v>
      </c>
      <c r="H6">
        <v>1321</v>
      </c>
      <c r="I6">
        <v>1067</v>
      </c>
      <c r="J6">
        <v>1048</v>
      </c>
      <c r="K6">
        <v>714</v>
      </c>
    </row>
    <row r="7" spans="1:11" x14ac:dyDescent="0.2">
      <c r="A7">
        <v>5</v>
      </c>
      <c r="B7">
        <f>656-23</f>
        <v>633</v>
      </c>
      <c r="C7">
        <f>721-11</f>
        <v>710</v>
      </c>
      <c r="D7">
        <f>727-25</f>
        <v>702</v>
      </c>
      <c r="E7">
        <v>914</v>
      </c>
      <c r="F7">
        <v>1020</v>
      </c>
      <c r="G7">
        <v>1254</v>
      </c>
      <c r="H7">
        <v>1322</v>
      </c>
      <c r="I7">
        <v>1068</v>
      </c>
      <c r="J7">
        <v>1049</v>
      </c>
      <c r="K7">
        <v>714</v>
      </c>
    </row>
    <row r="8" spans="1:11" x14ac:dyDescent="0.2">
      <c r="A8" t="s">
        <v>5</v>
      </c>
      <c r="B8">
        <f>AVERAGE(B3:B7)</f>
        <v>632.6</v>
      </c>
      <c r="C8">
        <f t="shared" ref="C8:K8" si="0">AVERAGE(C3:C7)</f>
        <v>710.2</v>
      </c>
      <c r="D8">
        <f t="shared" si="0"/>
        <v>701.8</v>
      </c>
      <c r="E8">
        <f t="shared" si="0"/>
        <v>915.4</v>
      </c>
      <c r="F8">
        <f t="shared" si="0"/>
        <v>1009.4</v>
      </c>
      <c r="G8">
        <f t="shared" si="0"/>
        <v>1253.8</v>
      </c>
      <c r="H8">
        <f t="shared" si="0"/>
        <v>1321.2</v>
      </c>
      <c r="I8">
        <f t="shared" si="0"/>
        <v>1067.2</v>
      </c>
      <c r="J8">
        <f t="shared" si="0"/>
        <v>1048.4000000000001</v>
      </c>
      <c r="K8">
        <f t="shared" si="0"/>
        <v>714.4</v>
      </c>
    </row>
    <row r="9" spans="1:11" x14ac:dyDescent="0.2">
      <c r="A9" t="s">
        <v>6</v>
      </c>
      <c r="B9" s="1">
        <f>STDEV(B3:B7)</f>
        <v>1.1401754250991378</v>
      </c>
      <c r="C9" s="1">
        <f t="shared" ref="C9:K9" si="1">STDEV(C3:C7)</f>
        <v>1.3038404810405297</v>
      </c>
      <c r="D9" s="1">
        <f t="shared" si="1"/>
        <v>0.44721359549995804</v>
      </c>
      <c r="E9" s="1">
        <f t="shared" si="1"/>
        <v>0.89442719099991586</v>
      </c>
      <c r="F9" s="1">
        <f t="shared" si="1"/>
        <v>8.1117199162692994</v>
      </c>
      <c r="G9" s="1">
        <f t="shared" si="1"/>
        <v>0.44721359549995804</v>
      </c>
      <c r="H9" s="1">
        <f t="shared" si="1"/>
        <v>0.44721359549995793</v>
      </c>
      <c r="I9" s="1">
        <f t="shared" si="1"/>
        <v>0.44721359549995793</v>
      </c>
      <c r="J9" s="1">
        <f t="shared" si="1"/>
        <v>0.54772255750516607</v>
      </c>
      <c r="K9" s="1">
        <f t="shared" si="1"/>
        <v>0.54772255750516619</v>
      </c>
    </row>
    <row r="10" spans="1:11" x14ac:dyDescent="0.2">
      <c r="A10" t="s">
        <v>7</v>
      </c>
      <c r="B10" s="2">
        <f>AVERAGE(B8:K8)</f>
        <v>937.43999999999994</v>
      </c>
    </row>
    <row r="11" spans="1:11" x14ac:dyDescent="0.2">
      <c r="A11" t="s">
        <v>8</v>
      </c>
      <c r="B11" s="1">
        <f>STDEV(B8:K8)</f>
        <v>243.12951829563301</v>
      </c>
    </row>
    <row r="13" spans="1:11" x14ac:dyDescent="0.2">
      <c r="A13" t="s">
        <v>2</v>
      </c>
    </row>
    <row r="14" spans="1:11" x14ac:dyDescent="0.2">
      <c r="A14" t="s">
        <v>1</v>
      </c>
      <c r="B14">
        <v>1</v>
      </c>
      <c r="C14">
        <v>2</v>
      </c>
      <c r="D14">
        <v>3</v>
      </c>
      <c r="E14">
        <v>4</v>
      </c>
      <c r="F14">
        <v>5</v>
      </c>
      <c r="G14">
        <v>6</v>
      </c>
      <c r="H14">
        <v>7</v>
      </c>
      <c r="I14">
        <v>8</v>
      </c>
      <c r="J14">
        <v>9</v>
      </c>
      <c r="K14">
        <v>10</v>
      </c>
    </row>
    <row r="15" spans="1:11" x14ac:dyDescent="0.2">
      <c r="A15">
        <v>1</v>
      </c>
      <c r="B15">
        <f>523-341</f>
        <v>182</v>
      </c>
      <c r="C15">
        <f>600-360</f>
        <v>240</v>
      </c>
      <c r="D15">
        <f>645-359</f>
        <v>286</v>
      </c>
      <c r="E15">
        <v>387</v>
      </c>
      <c r="F15">
        <v>417</v>
      </c>
      <c r="G15">
        <v>467</v>
      </c>
      <c r="H15">
        <v>470</v>
      </c>
      <c r="I15">
        <v>392</v>
      </c>
      <c r="J15">
        <v>379</v>
      </c>
      <c r="K15" t="s">
        <v>18</v>
      </c>
    </row>
    <row r="16" spans="1:11" x14ac:dyDescent="0.2">
      <c r="A16">
        <v>2</v>
      </c>
      <c r="B16">
        <f>525-342</f>
        <v>183</v>
      </c>
      <c r="C16">
        <f>601-361</f>
        <v>240</v>
      </c>
      <c r="D16">
        <f>645-357</f>
        <v>288</v>
      </c>
      <c r="E16">
        <v>386</v>
      </c>
      <c r="F16">
        <v>417</v>
      </c>
      <c r="G16">
        <v>468</v>
      </c>
      <c r="H16">
        <v>468</v>
      </c>
      <c r="I16">
        <v>390</v>
      </c>
      <c r="J16">
        <v>379</v>
      </c>
      <c r="K16" t="s">
        <v>18</v>
      </c>
    </row>
    <row r="17" spans="1:11" x14ac:dyDescent="0.2">
      <c r="A17">
        <v>3</v>
      </c>
      <c r="B17">
        <f>525-341</f>
        <v>184</v>
      </c>
      <c r="C17">
        <f>601-365</f>
        <v>236</v>
      </c>
      <c r="D17">
        <f>645-360</f>
        <v>285</v>
      </c>
      <c r="E17">
        <v>388</v>
      </c>
      <c r="F17">
        <v>418</v>
      </c>
      <c r="G17">
        <v>468</v>
      </c>
      <c r="H17">
        <v>462</v>
      </c>
      <c r="I17">
        <v>390</v>
      </c>
      <c r="J17">
        <v>379</v>
      </c>
      <c r="K17" t="s">
        <v>18</v>
      </c>
    </row>
    <row r="18" spans="1:11" x14ac:dyDescent="0.2">
      <c r="A18">
        <v>4</v>
      </c>
      <c r="B18">
        <f>524-339</f>
        <v>185</v>
      </c>
      <c r="C18">
        <f>599-365</f>
        <v>234</v>
      </c>
      <c r="D18">
        <f>645-358</f>
        <v>287</v>
      </c>
      <c r="E18">
        <v>384</v>
      </c>
      <c r="F18">
        <v>418</v>
      </c>
      <c r="G18">
        <v>468</v>
      </c>
      <c r="H18">
        <v>471</v>
      </c>
      <c r="I18">
        <v>393</v>
      </c>
      <c r="J18">
        <v>378</v>
      </c>
      <c r="K18" t="s">
        <v>18</v>
      </c>
    </row>
    <row r="19" spans="1:11" x14ac:dyDescent="0.2">
      <c r="A19">
        <v>5</v>
      </c>
      <c r="B19">
        <f>525-342</f>
        <v>183</v>
      </c>
      <c r="C19">
        <f>599-365</f>
        <v>234</v>
      </c>
      <c r="D19">
        <f>644-360</f>
        <v>284</v>
      </c>
      <c r="E19">
        <v>385</v>
      </c>
      <c r="F19">
        <v>418</v>
      </c>
      <c r="G19">
        <v>468</v>
      </c>
      <c r="H19">
        <v>470</v>
      </c>
      <c r="I19">
        <v>393</v>
      </c>
      <c r="J19">
        <v>378</v>
      </c>
      <c r="K19" t="s">
        <v>18</v>
      </c>
    </row>
    <row r="20" spans="1:11" x14ac:dyDescent="0.2">
      <c r="A20" t="s">
        <v>5</v>
      </c>
      <c r="B20">
        <f>AVERAGE(B15:B19)</f>
        <v>183.4</v>
      </c>
      <c r="C20">
        <f t="shared" ref="C20:J20" si="2">AVERAGE(C15:C19)</f>
        <v>236.8</v>
      </c>
      <c r="D20">
        <f t="shared" si="2"/>
        <v>286</v>
      </c>
      <c r="E20">
        <f t="shared" si="2"/>
        <v>386</v>
      </c>
      <c r="F20">
        <f t="shared" si="2"/>
        <v>417.6</v>
      </c>
      <c r="G20">
        <f t="shared" si="2"/>
        <v>467.8</v>
      </c>
      <c r="H20">
        <f t="shared" si="2"/>
        <v>468.2</v>
      </c>
      <c r="I20">
        <f t="shared" si="2"/>
        <v>391.6</v>
      </c>
      <c r="J20">
        <f t="shared" si="2"/>
        <v>378.6</v>
      </c>
    </row>
    <row r="21" spans="1:11" x14ac:dyDescent="0.2">
      <c r="A21" t="s">
        <v>6</v>
      </c>
      <c r="B21" s="1">
        <f>STDEV(B15:B19)</f>
        <v>1.1401754250991381</v>
      </c>
      <c r="C21" s="1">
        <f t="shared" ref="C21:J21" si="3">STDEV(C15:C19)</f>
        <v>3.03315017762062</v>
      </c>
      <c r="D21" s="1">
        <f t="shared" si="3"/>
        <v>1.5811388300841898</v>
      </c>
      <c r="E21" s="1">
        <f t="shared" si="3"/>
        <v>1.5811388300841898</v>
      </c>
      <c r="F21" s="1">
        <f t="shared" si="3"/>
        <v>0.54772255750516619</v>
      </c>
      <c r="G21" s="1">
        <f t="shared" si="3"/>
        <v>0.44721359549995798</v>
      </c>
      <c r="H21" s="1">
        <f t="shared" si="3"/>
        <v>3.6331804249169899</v>
      </c>
      <c r="I21" s="1">
        <f t="shared" si="3"/>
        <v>1.51657508881031</v>
      </c>
      <c r="J21" s="1">
        <f t="shared" si="3"/>
        <v>0.54772255750516619</v>
      </c>
    </row>
    <row r="22" spans="1:11" x14ac:dyDescent="0.2">
      <c r="A22" t="s">
        <v>7</v>
      </c>
      <c r="B22" s="2">
        <f>AVERAGE(B20:J20)</f>
        <v>357.33333333333331</v>
      </c>
    </row>
    <row r="23" spans="1:11" x14ac:dyDescent="0.2">
      <c r="A23" t="s">
        <v>8</v>
      </c>
      <c r="B23" s="1">
        <f>STDEV(B20:J20)</f>
        <v>100.27721575711998</v>
      </c>
    </row>
    <row r="26" spans="1:11" x14ac:dyDescent="0.2">
      <c r="A26" t="s">
        <v>3</v>
      </c>
    </row>
    <row r="27" spans="1:11" x14ac:dyDescent="0.2">
      <c r="B27" t="s">
        <v>4</v>
      </c>
    </row>
    <row r="28" spans="1:11" x14ac:dyDescent="0.2">
      <c r="A28">
        <v>1</v>
      </c>
      <c r="B28">
        <v>2202</v>
      </c>
    </row>
    <row r="29" spans="1:11" x14ac:dyDescent="0.2">
      <c r="A29">
        <v>2</v>
      </c>
      <c r="B29">
        <v>2201</v>
      </c>
    </row>
    <row r="30" spans="1:11" x14ac:dyDescent="0.2">
      <c r="A30">
        <v>3</v>
      </c>
      <c r="B30">
        <v>2200</v>
      </c>
    </row>
    <row r="31" spans="1:11" x14ac:dyDescent="0.2">
      <c r="A31">
        <v>4</v>
      </c>
      <c r="B31">
        <v>2203</v>
      </c>
    </row>
    <row r="32" spans="1:11" x14ac:dyDescent="0.2">
      <c r="A32">
        <v>5</v>
      </c>
      <c r="B32">
        <v>2205</v>
      </c>
    </row>
    <row r="33" spans="1:6" x14ac:dyDescent="0.2">
      <c r="A33" t="s">
        <v>5</v>
      </c>
      <c r="B33" s="2">
        <f>AVERAGE(B28:B32)</f>
        <v>2202.1999999999998</v>
      </c>
    </row>
    <row r="34" spans="1:6" x14ac:dyDescent="0.2">
      <c r="A34" t="s">
        <v>6</v>
      </c>
      <c r="B34" s="1">
        <f>STDEV(B28:B32)</f>
        <v>1.9235384061671346</v>
      </c>
    </row>
    <row r="37" spans="1:6" x14ac:dyDescent="0.2">
      <c r="A37" t="s">
        <v>9</v>
      </c>
    </row>
    <row r="38" spans="1:6" x14ac:dyDescent="0.2">
      <c r="B38" t="s">
        <v>10</v>
      </c>
      <c r="C38" t="s">
        <v>11</v>
      </c>
      <c r="D38" t="s">
        <v>12</v>
      </c>
      <c r="E38" t="s">
        <v>13</v>
      </c>
      <c r="F38" t="s">
        <v>14</v>
      </c>
    </row>
    <row r="39" spans="1:6" x14ac:dyDescent="0.2">
      <c r="A39">
        <v>1</v>
      </c>
      <c r="B39">
        <v>2202</v>
      </c>
      <c r="C39">
        <v>2173</v>
      </c>
      <c r="D39">
        <v>2132</v>
      </c>
      <c r="E39">
        <f>C39-D39</f>
        <v>41</v>
      </c>
      <c r="F39" s="1">
        <f>ATAN(E39/B39)*100</f>
        <v>1.86172856396178</v>
      </c>
    </row>
    <row r="40" spans="1:6" x14ac:dyDescent="0.2">
      <c r="A40">
        <v>2</v>
      </c>
      <c r="B40">
        <v>2201</v>
      </c>
      <c r="C40">
        <v>2173</v>
      </c>
      <c r="D40">
        <v>2132</v>
      </c>
      <c r="E40">
        <f t="shared" ref="E40:E43" si="4">C40-D40</f>
        <v>41</v>
      </c>
      <c r="F40" s="1">
        <f t="shared" ref="F40:F43" si="5">ATAN(E40/B40)*100</f>
        <v>1.8625742241676513</v>
      </c>
    </row>
    <row r="41" spans="1:6" x14ac:dyDescent="0.2">
      <c r="A41">
        <v>3</v>
      </c>
      <c r="B41">
        <v>2200</v>
      </c>
      <c r="C41">
        <v>2173</v>
      </c>
      <c r="D41">
        <v>2132</v>
      </c>
      <c r="E41">
        <f t="shared" si="4"/>
        <v>41</v>
      </c>
      <c r="F41" s="1">
        <f t="shared" si="5"/>
        <v>1.8634206528887329</v>
      </c>
    </row>
    <row r="42" spans="1:6" x14ac:dyDescent="0.2">
      <c r="A42">
        <v>4</v>
      </c>
      <c r="B42">
        <v>2203</v>
      </c>
      <c r="C42">
        <v>2173</v>
      </c>
      <c r="D42">
        <v>2131</v>
      </c>
      <c r="E42">
        <f t="shared" si="4"/>
        <v>42</v>
      </c>
      <c r="F42" s="1">
        <f t="shared" si="5"/>
        <v>1.9062602141419058</v>
      </c>
    </row>
    <row r="43" spans="1:6" x14ac:dyDescent="0.2">
      <c r="A43">
        <v>5</v>
      </c>
      <c r="B43">
        <v>2205</v>
      </c>
      <c r="C43">
        <v>2173</v>
      </c>
      <c r="D43">
        <v>2131</v>
      </c>
      <c r="E43">
        <f t="shared" si="4"/>
        <v>42</v>
      </c>
      <c r="F43" s="1">
        <f t="shared" si="5"/>
        <v>1.9045315982016462</v>
      </c>
    </row>
    <row r="44" spans="1:6" x14ac:dyDescent="0.2">
      <c r="A44" t="s">
        <v>5</v>
      </c>
      <c r="B44" s="2">
        <f>AVERAGE(B39:B43)</f>
        <v>2202.1999999999998</v>
      </c>
      <c r="C44" s="2"/>
      <c r="D44" s="2"/>
      <c r="E44" s="2">
        <f t="shared" ref="E44" si="6">AVERAGE(E39:E43)</f>
        <v>41.4</v>
      </c>
      <c r="F44" s="1">
        <f>ATAN(E44/B44)*100</f>
        <v>1.8797168232847061</v>
      </c>
    </row>
    <row r="45" spans="1:6" x14ac:dyDescent="0.2">
      <c r="A45" t="s">
        <v>15</v>
      </c>
      <c r="B45" s="1">
        <f>STDEV(B39:B43)</f>
        <v>1.9235384061671346</v>
      </c>
      <c r="C45" s="1"/>
      <c r="D45" s="1"/>
      <c r="E45" s="1">
        <f t="shared" ref="E45:F45" si="7">STDEV(E39:E43)</f>
        <v>0.54772255750516607</v>
      </c>
      <c r="F45" s="1">
        <f t="shared" si="7"/>
        <v>2.3469847951593636E-2</v>
      </c>
    </row>
    <row r="49" spans="1:11" x14ac:dyDescent="0.2">
      <c r="A49" t="s">
        <v>20</v>
      </c>
    </row>
    <row r="50" spans="1:11" x14ac:dyDescent="0.2">
      <c r="A50" t="s">
        <v>1</v>
      </c>
      <c r="B50">
        <v>1</v>
      </c>
      <c r="C50">
        <v>2</v>
      </c>
      <c r="D50">
        <v>3</v>
      </c>
      <c r="E50">
        <v>4</v>
      </c>
      <c r="F50">
        <v>5</v>
      </c>
      <c r="G50">
        <v>6</v>
      </c>
      <c r="H50">
        <v>7</v>
      </c>
      <c r="I50">
        <v>8</v>
      </c>
      <c r="J50">
        <v>9</v>
      </c>
      <c r="K50">
        <v>10</v>
      </c>
    </row>
    <row r="51" spans="1:11" x14ac:dyDescent="0.2">
      <c r="A51">
        <v>1</v>
      </c>
      <c r="B51">
        <v>2176</v>
      </c>
      <c r="C51">
        <v>2176</v>
      </c>
      <c r="D51">
        <v>2169</v>
      </c>
      <c r="E51">
        <v>2165</v>
      </c>
      <c r="F51">
        <v>2160</v>
      </c>
      <c r="G51">
        <v>2158</v>
      </c>
      <c r="H51">
        <v>2160</v>
      </c>
      <c r="I51">
        <v>2158</v>
      </c>
      <c r="J51">
        <v>2149</v>
      </c>
      <c r="K51">
        <v>2142</v>
      </c>
    </row>
    <row r="52" spans="1:11" x14ac:dyDescent="0.2">
      <c r="A52">
        <v>2</v>
      </c>
      <c r="B52">
        <v>2176</v>
      </c>
      <c r="C52">
        <v>2176</v>
      </c>
      <c r="D52">
        <v>2169</v>
      </c>
      <c r="E52">
        <v>2165</v>
      </c>
      <c r="F52">
        <v>2161</v>
      </c>
      <c r="G52">
        <v>2158</v>
      </c>
      <c r="H52">
        <v>2161</v>
      </c>
      <c r="I52">
        <v>2158</v>
      </c>
      <c r="J52">
        <v>2149</v>
      </c>
      <c r="K52">
        <v>2141</v>
      </c>
    </row>
    <row r="53" spans="1:11" x14ac:dyDescent="0.2">
      <c r="A53">
        <v>3</v>
      </c>
      <c r="B53">
        <v>2175</v>
      </c>
      <c r="C53">
        <v>2176</v>
      </c>
      <c r="D53">
        <v>2169</v>
      </c>
      <c r="E53">
        <v>2165</v>
      </c>
      <c r="F53">
        <v>2161</v>
      </c>
      <c r="G53">
        <v>2158</v>
      </c>
      <c r="H53">
        <v>2161</v>
      </c>
      <c r="I53">
        <v>2158</v>
      </c>
      <c r="J53">
        <v>2149</v>
      </c>
      <c r="K53">
        <v>2141</v>
      </c>
    </row>
    <row r="54" spans="1:11" x14ac:dyDescent="0.2">
      <c r="A54">
        <v>4</v>
      </c>
      <c r="B54">
        <v>2175</v>
      </c>
      <c r="C54">
        <v>2176</v>
      </c>
      <c r="D54">
        <v>2169</v>
      </c>
      <c r="E54">
        <v>2165</v>
      </c>
      <c r="F54">
        <v>2161</v>
      </c>
      <c r="G54">
        <v>2158</v>
      </c>
      <c r="H54">
        <v>2160</v>
      </c>
      <c r="I54">
        <v>2158</v>
      </c>
      <c r="J54">
        <v>2050</v>
      </c>
      <c r="K54">
        <v>2142</v>
      </c>
    </row>
    <row r="55" spans="1:11" x14ac:dyDescent="0.2">
      <c r="A55">
        <v>5</v>
      </c>
      <c r="B55">
        <v>2175</v>
      </c>
      <c r="C55">
        <v>2177</v>
      </c>
      <c r="D55">
        <v>2169</v>
      </c>
      <c r="E55">
        <v>2165</v>
      </c>
      <c r="F55">
        <v>2161</v>
      </c>
      <c r="G55">
        <v>2158</v>
      </c>
      <c r="H55">
        <v>2160</v>
      </c>
      <c r="I55">
        <v>2158</v>
      </c>
      <c r="J55">
        <v>2050</v>
      </c>
      <c r="K55">
        <v>2142</v>
      </c>
    </row>
    <row r="56" spans="1:11" x14ac:dyDescent="0.2">
      <c r="A56" t="s">
        <v>5</v>
      </c>
      <c r="B56" s="2">
        <f>AVERAGE(B51:B55)</f>
        <v>2175.4</v>
      </c>
      <c r="C56" s="2">
        <f t="shared" ref="C56:K56" si="8">AVERAGE(C51:C55)</f>
        <v>2176.1999999999998</v>
      </c>
      <c r="D56" s="2">
        <f t="shared" si="8"/>
        <v>2169</v>
      </c>
      <c r="E56" s="2">
        <f t="shared" si="8"/>
        <v>2165</v>
      </c>
      <c r="F56" s="2">
        <f t="shared" si="8"/>
        <v>2160.8000000000002</v>
      </c>
      <c r="G56" s="2">
        <f t="shared" si="8"/>
        <v>2158</v>
      </c>
      <c r="H56" s="2">
        <f t="shared" si="8"/>
        <v>2160.4</v>
      </c>
      <c r="I56" s="2">
        <f t="shared" si="8"/>
        <v>2158</v>
      </c>
      <c r="J56" s="2">
        <f t="shared" si="8"/>
        <v>2109.4</v>
      </c>
      <c r="K56" s="2">
        <f t="shared" si="8"/>
        <v>2141.6</v>
      </c>
    </row>
    <row r="57" spans="1:11" x14ac:dyDescent="0.2">
      <c r="A57" t="s">
        <v>6</v>
      </c>
      <c r="B57" s="1">
        <f>STDEV(B51:B55)</f>
        <v>0.54772255750516607</v>
      </c>
      <c r="C57" s="1">
        <f t="shared" ref="C57:K57" si="9">STDEV(C51:C55)</f>
        <v>0.44721359549995793</v>
      </c>
      <c r="D57" s="1">
        <f t="shared" si="9"/>
        <v>0</v>
      </c>
      <c r="E57" s="1">
        <f t="shared" si="9"/>
        <v>0</v>
      </c>
      <c r="F57" s="1">
        <f t="shared" si="9"/>
        <v>0.44721359549995787</v>
      </c>
      <c r="G57" s="1">
        <f t="shared" si="9"/>
        <v>0</v>
      </c>
      <c r="H57" s="1">
        <f t="shared" si="9"/>
        <v>0.54772255750516607</v>
      </c>
      <c r="I57" s="1">
        <f t="shared" si="9"/>
        <v>0</v>
      </c>
      <c r="J57" s="1">
        <f t="shared" si="9"/>
        <v>54.224533193011446</v>
      </c>
      <c r="K57" s="1">
        <f t="shared" si="9"/>
        <v>0.54772255750516607</v>
      </c>
    </row>
    <row r="60" spans="1:11" x14ac:dyDescent="0.2">
      <c r="A60" t="s">
        <v>16</v>
      </c>
    </row>
    <row r="61" spans="1:11" x14ac:dyDescent="0.2">
      <c r="A61" t="s">
        <v>1</v>
      </c>
      <c r="B61">
        <v>1</v>
      </c>
      <c r="C61">
        <v>2</v>
      </c>
      <c r="D61">
        <v>3</v>
      </c>
      <c r="E61">
        <v>4</v>
      </c>
      <c r="F61">
        <v>5</v>
      </c>
      <c r="G61">
        <v>6</v>
      </c>
      <c r="H61">
        <v>7</v>
      </c>
      <c r="I61">
        <v>8</v>
      </c>
      <c r="J61">
        <v>9</v>
      </c>
      <c r="K61">
        <v>10</v>
      </c>
    </row>
    <row r="62" spans="1:11" x14ac:dyDescent="0.2">
      <c r="A62">
        <v>1</v>
      </c>
      <c r="B62">
        <v>2154</v>
      </c>
      <c r="C62">
        <v>2147</v>
      </c>
      <c r="D62">
        <v>2143</v>
      </c>
      <c r="E62">
        <v>2139</v>
      </c>
      <c r="F62">
        <v>2135</v>
      </c>
      <c r="G62">
        <v>2130</v>
      </c>
      <c r="H62">
        <v>2126</v>
      </c>
      <c r="I62">
        <v>2112</v>
      </c>
      <c r="J62">
        <v>2094</v>
      </c>
      <c r="K62">
        <v>2088</v>
      </c>
    </row>
    <row r="63" spans="1:11" x14ac:dyDescent="0.2">
      <c r="A63">
        <v>2</v>
      </c>
      <c r="B63">
        <v>2153</v>
      </c>
      <c r="C63">
        <v>2147</v>
      </c>
      <c r="D63">
        <v>2143</v>
      </c>
      <c r="E63">
        <v>2139</v>
      </c>
      <c r="F63">
        <v>2135</v>
      </c>
      <c r="G63">
        <v>2130</v>
      </c>
      <c r="H63">
        <v>2126</v>
      </c>
      <c r="I63">
        <v>2112</v>
      </c>
      <c r="J63">
        <v>2094</v>
      </c>
      <c r="K63">
        <v>2088</v>
      </c>
    </row>
    <row r="64" spans="1:11" x14ac:dyDescent="0.2">
      <c r="A64">
        <v>3</v>
      </c>
      <c r="B64">
        <v>2153</v>
      </c>
      <c r="C64">
        <v>2147</v>
      </c>
      <c r="D64">
        <v>2143</v>
      </c>
      <c r="E64">
        <v>2139</v>
      </c>
      <c r="F64">
        <v>2135</v>
      </c>
      <c r="G64">
        <v>2130</v>
      </c>
      <c r="H64">
        <v>2126</v>
      </c>
      <c r="I64">
        <v>2113</v>
      </c>
      <c r="J64">
        <v>2094</v>
      </c>
      <c r="K64">
        <v>2088</v>
      </c>
    </row>
    <row r="65" spans="1:11" x14ac:dyDescent="0.2">
      <c r="A65">
        <v>4</v>
      </c>
      <c r="B65">
        <v>2153</v>
      </c>
      <c r="C65">
        <v>2147</v>
      </c>
      <c r="D65">
        <v>2143</v>
      </c>
      <c r="E65">
        <v>2139</v>
      </c>
      <c r="F65">
        <v>2135</v>
      </c>
      <c r="G65">
        <v>2130</v>
      </c>
      <c r="H65">
        <v>2126</v>
      </c>
      <c r="I65">
        <v>2113</v>
      </c>
      <c r="J65">
        <v>2094</v>
      </c>
      <c r="K65">
        <v>2088</v>
      </c>
    </row>
    <row r="66" spans="1:11" x14ac:dyDescent="0.2">
      <c r="A66">
        <v>5</v>
      </c>
      <c r="B66">
        <v>2153</v>
      </c>
      <c r="C66">
        <v>2147</v>
      </c>
      <c r="D66">
        <v>2143</v>
      </c>
      <c r="E66">
        <v>2139</v>
      </c>
      <c r="F66">
        <v>2135</v>
      </c>
      <c r="G66">
        <v>2130</v>
      </c>
      <c r="H66">
        <v>2126</v>
      </c>
      <c r="I66">
        <v>2113</v>
      </c>
      <c r="J66">
        <v>2095</v>
      </c>
      <c r="K66">
        <v>2088</v>
      </c>
    </row>
    <row r="67" spans="1:11" x14ac:dyDescent="0.2">
      <c r="A67" t="s">
        <v>5</v>
      </c>
      <c r="B67" s="2">
        <f>AVERAGE(B62:B66)</f>
        <v>2153.1999999999998</v>
      </c>
      <c r="C67" s="2">
        <f t="shared" ref="C67:K67" si="10">AVERAGE(C62:C66)</f>
        <v>2147</v>
      </c>
      <c r="D67" s="2">
        <f t="shared" si="10"/>
        <v>2143</v>
      </c>
      <c r="E67" s="2">
        <f t="shared" si="10"/>
        <v>2139</v>
      </c>
      <c r="F67" s="2">
        <f t="shared" si="10"/>
        <v>2135</v>
      </c>
      <c r="G67" s="2">
        <f t="shared" si="10"/>
        <v>2130</v>
      </c>
      <c r="H67" s="2">
        <f t="shared" si="10"/>
        <v>2126</v>
      </c>
      <c r="I67" s="2">
        <f t="shared" si="10"/>
        <v>2112.6</v>
      </c>
      <c r="J67" s="2">
        <f t="shared" si="10"/>
        <v>2094.1999999999998</v>
      </c>
      <c r="K67" s="2">
        <f t="shared" si="10"/>
        <v>2088</v>
      </c>
    </row>
    <row r="68" spans="1:11" x14ac:dyDescent="0.2">
      <c r="A68" t="s">
        <v>6</v>
      </c>
      <c r="B68" s="1">
        <f>STDEV(B62:B66)</f>
        <v>0.44721359549995787</v>
      </c>
      <c r="C68" s="1">
        <f t="shared" ref="C68:K68" si="11">STDEV(C62:C66)</f>
        <v>0</v>
      </c>
      <c r="D68" s="1">
        <f t="shared" si="11"/>
        <v>0</v>
      </c>
      <c r="E68" s="1">
        <f t="shared" si="11"/>
        <v>0</v>
      </c>
      <c r="F68" s="1">
        <f t="shared" si="11"/>
        <v>0</v>
      </c>
      <c r="G68" s="1">
        <f t="shared" si="11"/>
        <v>0</v>
      </c>
      <c r="H68" s="1">
        <f t="shared" si="11"/>
        <v>0</v>
      </c>
      <c r="I68" s="1">
        <f t="shared" si="11"/>
        <v>0.54772255750516607</v>
      </c>
      <c r="J68" s="1">
        <f t="shared" si="11"/>
        <v>0.44721359549995793</v>
      </c>
      <c r="K68" s="1">
        <f t="shared" si="11"/>
        <v>0</v>
      </c>
    </row>
    <row r="71" spans="1:11" x14ac:dyDescent="0.2">
      <c r="A71" t="s">
        <v>17</v>
      </c>
    </row>
    <row r="72" spans="1:11" x14ac:dyDescent="0.2">
      <c r="A72" t="s">
        <v>1</v>
      </c>
      <c r="B72">
        <v>1</v>
      </c>
      <c r="C72">
        <v>2</v>
      </c>
      <c r="D72">
        <v>3</v>
      </c>
      <c r="E72">
        <v>4</v>
      </c>
      <c r="F72">
        <v>5</v>
      </c>
      <c r="G72">
        <v>6</v>
      </c>
      <c r="H72">
        <v>7</v>
      </c>
      <c r="I72">
        <v>8</v>
      </c>
      <c r="J72">
        <v>9</v>
      </c>
      <c r="K72">
        <v>10</v>
      </c>
    </row>
    <row r="73" spans="1:11" x14ac:dyDescent="0.2">
      <c r="A73">
        <v>1</v>
      </c>
      <c r="B73">
        <v>2156</v>
      </c>
      <c r="C73">
        <v>2144</v>
      </c>
      <c r="D73">
        <v>2135</v>
      </c>
      <c r="E73">
        <v>2124</v>
      </c>
      <c r="F73">
        <v>2113</v>
      </c>
      <c r="G73">
        <v>2104</v>
      </c>
      <c r="H73">
        <v>2100</v>
      </c>
      <c r="I73">
        <v>2052</v>
      </c>
      <c r="J73">
        <v>2063</v>
      </c>
      <c r="K73">
        <v>2077</v>
      </c>
    </row>
    <row r="74" spans="1:11" x14ac:dyDescent="0.2">
      <c r="A74">
        <v>2</v>
      </c>
      <c r="B74">
        <v>2155</v>
      </c>
      <c r="C74">
        <v>2143</v>
      </c>
      <c r="D74">
        <v>2135</v>
      </c>
      <c r="E74">
        <v>2124</v>
      </c>
      <c r="F74">
        <v>2113</v>
      </c>
      <c r="G74">
        <v>2104</v>
      </c>
      <c r="H74">
        <v>2100</v>
      </c>
      <c r="I74">
        <v>2052</v>
      </c>
      <c r="J74">
        <v>2063</v>
      </c>
      <c r="K74">
        <v>2077</v>
      </c>
    </row>
    <row r="75" spans="1:11" x14ac:dyDescent="0.2">
      <c r="A75">
        <v>3</v>
      </c>
      <c r="B75">
        <v>2157</v>
      </c>
      <c r="C75">
        <v>2143</v>
      </c>
      <c r="D75">
        <v>2135</v>
      </c>
      <c r="E75">
        <v>2124</v>
      </c>
      <c r="F75">
        <v>2113</v>
      </c>
      <c r="G75">
        <v>2104</v>
      </c>
      <c r="H75">
        <v>2100</v>
      </c>
      <c r="I75">
        <v>2053</v>
      </c>
      <c r="J75">
        <v>2063</v>
      </c>
      <c r="K75">
        <v>2077</v>
      </c>
    </row>
    <row r="76" spans="1:11" x14ac:dyDescent="0.2">
      <c r="A76">
        <v>4</v>
      </c>
      <c r="B76">
        <v>2155</v>
      </c>
      <c r="C76">
        <v>2144</v>
      </c>
      <c r="D76">
        <v>2136</v>
      </c>
      <c r="E76">
        <v>2124</v>
      </c>
      <c r="F76">
        <v>2113</v>
      </c>
      <c r="G76">
        <v>2104</v>
      </c>
      <c r="H76">
        <v>2100</v>
      </c>
      <c r="I76">
        <v>2052</v>
      </c>
      <c r="J76">
        <v>2063</v>
      </c>
      <c r="K76">
        <v>2077</v>
      </c>
    </row>
    <row r="77" spans="1:11" x14ac:dyDescent="0.2">
      <c r="A77">
        <v>5</v>
      </c>
      <c r="B77">
        <v>2155</v>
      </c>
      <c r="C77">
        <v>2143</v>
      </c>
      <c r="D77">
        <v>2136</v>
      </c>
      <c r="E77">
        <v>2125</v>
      </c>
      <c r="F77">
        <v>2114</v>
      </c>
      <c r="G77">
        <v>2105</v>
      </c>
      <c r="H77">
        <v>2199</v>
      </c>
      <c r="I77">
        <v>2051</v>
      </c>
      <c r="J77">
        <v>2063</v>
      </c>
      <c r="K77">
        <v>2077</v>
      </c>
    </row>
    <row r="78" spans="1:11" x14ac:dyDescent="0.2">
      <c r="A78" t="s">
        <v>5</v>
      </c>
      <c r="B78" s="2">
        <f>AVERAGE(B73:B77)</f>
        <v>2155.6</v>
      </c>
      <c r="C78" s="2">
        <f t="shared" ref="C78:K78" si="12">AVERAGE(C73:C77)</f>
        <v>2143.4</v>
      </c>
      <c r="D78" s="2">
        <f t="shared" si="12"/>
        <v>2135.4</v>
      </c>
      <c r="E78" s="2">
        <f t="shared" si="12"/>
        <v>2124.1999999999998</v>
      </c>
      <c r="F78" s="2">
        <f t="shared" si="12"/>
        <v>2113.1999999999998</v>
      </c>
      <c r="G78" s="2">
        <f t="shared" si="12"/>
        <v>2104.1999999999998</v>
      </c>
      <c r="H78" s="2">
        <f t="shared" si="12"/>
        <v>2119.8000000000002</v>
      </c>
      <c r="I78" s="2">
        <f t="shared" si="12"/>
        <v>2052</v>
      </c>
      <c r="J78" s="2">
        <f t="shared" si="12"/>
        <v>2063</v>
      </c>
      <c r="K78" s="2">
        <f t="shared" si="12"/>
        <v>2077</v>
      </c>
    </row>
    <row r="79" spans="1:11" x14ac:dyDescent="0.2">
      <c r="A79" t="s">
        <v>6</v>
      </c>
      <c r="B79" s="1">
        <f>STDEV(B73:B77)</f>
        <v>0.89442719099991586</v>
      </c>
      <c r="C79" s="1">
        <f t="shared" ref="C79:K79" si="13">STDEV(C73:C77)</f>
        <v>0.54772255750516607</v>
      </c>
      <c r="D79" s="1">
        <f t="shared" si="13"/>
        <v>0.54772255750516607</v>
      </c>
      <c r="E79" s="1">
        <f t="shared" si="13"/>
        <v>0.44721359549995793</v>
      </c>
      <c r="F79" s="1">
        <f t="shared" si="13"/>
        <v>0.44721359549995793</v>
      </c>
      <c r="G79" s="1">
        <f t="shared" si="13"/>
        <v>0.44721359549995793</v>
      </c>
      <c r="H79" s="1">
        <f t="shared" si="13"/>
        <v>44.274145954495836</v>
      </c>
      <c r="I79" s="1">
        <f t="shared" si="13"/>
        <v>0.70710678118654757</v>
      </c>
      <c r="J79" s="1">
        <f t="shared" si="13"/>
        <v>0</v>
      </c>
      <c r="K79" s="1">
        <f t="shared" si="13"/>
        <v>0</v>
      </c>
    </row>
    <row r="82" spans="1:11" x14ac:dyDescent="0.2">
      <c r="A82" t="s">
        <v>19</v>
      </c>
      <c r="B82" s="2">
        <f>AVERAGE(B67,B78)</f>
        <v>2154.3999999999996</v>
      </c>
      <c r="C82" s="2">
        <f t="shared" ref="C82:K82" si="14">AVERAGE(C67,C78)</f>
        <v>2145.1999999999998</v>
      </c>
      <c r="D82" s="2">
        <f t="shared" si="14"/>
        <v>2139.1999999999998</v>
      </c>
      <c r="E82" s="2">
        <f t="shared" si="14"/>
        <v>2131.6</v>
      </c>
      <c r="F82" s="2">
        <f t="shared" si="14"/>
        <v>2124.1</v>
      </c>
      <c r="G82" s="2">
        <f t="shared" si="14"/>
        <v>2117.1</v>
      </c>
      <c r="H82" s="2">
        <f t="shared" si="14"/>
        <v>2122.9</v>
      </c>
      <c r="I82" s="2">
        <f t="shared" si="14"/>
        <v>2082.3000000000002</v>
      </c>
      <c r="J82" s="2">
        <f t="shared" si="14"/>
        <v>2078.6</v>
      </c>
      <c r="K82" s="2">
        <f t="shared" si="14"/>
        <v>2082.5</v>
      </c>
    </row>
    <row r="83" spans="1:11" x14ac:dyDescent="0.2">
      <c r="A83" t="s">
        <v>6</v>
      </c>
      <c r="B83" s="1">
        <f>STDEV(B67,B78)</f>
        <v>1.6970562748477784</v>
      </c>
      <c r="C83" s="1">
        <f t="shared" ref="C83:K83" si="15">STDEV(C67,C78)</f>
        <v>2.545584412271507</v>
      </c>
      <c r="D83" s="1">
        <f t="shared" si="15"/>
        <v>5.3740115370176973</v>
      </c>
      <c r="E83" s="1">
        <f t="shared" si="15"/>
        <v>10.465180361561032</v>
      </c>
      <c r="F83" s="1">
        <f t="shared" si="15"/>
        <v>15.414927829866864</v>
      </c>
      <c r="G83" s="1">
        <f t="shared" si="15"/>
        <v>18.243354954613054</v>
      </c>
      <c r="H83" s="1">
        <f t="shared" si="15"/>
        <v>4.3840620433564661</v>
      </c>
      <c r="I83" s="1">
        <f t="shared" si="15"/>
        <v>42.850670939904717</v>
      </c>
      <c r="J83" s="1">
        <f t="shared" si="15"/>
        <v>22.061731573020154</v>
      </c>
      <c r="K83" s="1">
        <f t="shared" si="15"/>
        <v>7.7781745930520225</v>
      </c>
    </row>
    <row r="85" spans="1:11" x14ac:dyDescent="0.2">
      <c r="A85" t="s">
        <v>21</v>
      </c>
      <c r="B85" s="2">
        <f>B56-B82</f>
        <v>21.000000000000455</v>
      </c>
      <c r="C85" s="2">
        <f t="shared" ref="C85:K85" si="16">C56-C82</f>
        <v>31</v>
      </c>
      <c r="D85" s="2">
        <f t="shared" si="16"/>
        <v>29.800000000000182</v>
      </c>
      <c r="E85" s="2">
        <f t="shared" si="16"/>
        <v>33.400000000000091</v>
      </c>
      <c r="F85" s="2">
        <f t="shared" si="16"/>
        <v>36.700000000000273</v>
      </c>
      <c r="G85" s="2">
        <f t="shared" si="16"/>
        <v>40.900000000000091</v>
      </c>
      <c r="H85" s="2">
        <f t="shared" si="16"/>
        <v>37.5</v>
      </c>
      <c r="I85" s="2">
        <f t="shared" si="16"/>
        <v>75.699999999999818</v>
      </c>
      <c r="J85" s="2">
        <f t="shared" si="16"/>
        <v>30.800000000000182</v>
      </c>
      <c r="K85" s="2">
        <f t="shared" si="16"/>
        <v>59.099999999999909</v>
      </c>
    </row>
    <row r="87" spans="1:11" x14ac:dyDescent="0.2">
      <c r="A87" t="s">
        <v>22</v>
      </c>
      <c r="B87" s="2">
        <f>AVERAGE(B85:K85)</f>
        <v>39.590000000000103</v>
      </c>
    </row>
    <row r="88" spans="1:11" x14ac:dyDescent="0.2">
      <c r="A88" t="s">
        <v>6</v>
      </c>
      <c r="B88" s="1">
        <f>STDEV(B85:K85)</f>
        <v>16.089365017509614</v>
      </c>
    </row>
    <row r="91" spans="1:11" x14ac:dyDescent="0.2">
      <c r="A91" t="s">
        <v>23</v>
      </c>
      <c r="B91" s="3">
        <f>B33*B10*B87</f>
        <v>81730798.269120201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9CE4B-554C-4926-8AE9-692F94945A7A}">
  <dimension ref="A1:K91"/>
  <sheetViews>
    <sheetView topLeftCell="A56" workbookViewId="0">
      <selection activeCell="B77" sqref="B77"/>
    </sheetView>
  </sheetViews>
  <sheetFormatPr baseColWidth="10" defaultColWidth="8.83203125" defaultRowHeight="15" x14ac:dyDescent="0.2"/>
  <sheetData>
    <row r="1" spans="1:11" x14ac:dyDescent="0.2">
      <c r="A1" t="s">
        <v>0</v>
      </c>
    </row>
    <row r="2" spans="1:11" x14ac:dyDescent="0.2">
      <c r="A2" t="s">
        <v>1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</row>
    <row r="3" spans="1:11" x14ac:dyDescent="0.2">
      <c r="A3">
        <v>1</v>
      </c>
      <c r="B3">
        <v>413</v>
      </c>
      <c r="C3">
        <v>370</v>
      </c>
      <c r="D3">
        <v>583</v>
      </c>
      <c r="E3">
        <v>577</v>
      </c>
      <c r="F3">
        <v>615</v>
      </c>
      <c r="G3">
        <v>512</v>
      </c>
      <c r="H3">
        <v>437</v>
      </c>
      <c r="I3">
        <v>456</v>
      </c>
      <c r="J3">
        <v>468</v>
      </c>
      <c r="K3">
        <v>423</v>
      </c>
    </row>
    <row r="4" spans="1:11" x14ac:dyDescent="0.2">
      <c r="A4">
        <v>2</v>
      </c>
      <c r="B4">
        <v>412</v>
      </c>
      <c r="C4">
        <v>369</v>
      </c>
      <c r="D4">
        <v>583</v>
      </c>
      <c r="E4">
        <v>577</v>
      </c>
      <c r="F4">
        <v>615</v>
      </c>
      <c r="G4">
        <v>511</v>
      </c>
      <c r="H4">
        <v>438</v>
      </c>
      <c r="I4">
        <v>456</v>
      </c>
      <c r="J4">
        <v>468</v>
      </c>
      <c r="K4">
        <v>420</v>
      </c>
    </row>
    <row r="5" spans="1:11" x14ac:dyDescent="0.2">
      <c r="A5">
        <v>3</v>
      </c>
      <c r="B5">
        <v>413</v>
      </c>
      <c r="C5">
        <v>368</v>
      </c>
      <c r="D5">
        <v>582</v>
      </c>
      <c r="E5">
        <v>576</v>
      </c>
      <c r="F5">
        <v>616</v>
      </c>
      <c r="G5">
        <v>511</v>
      </c>
      <c r="H5">
        <v>439</v>
      </c>
      <c r="I5">
        <v>455</v>
      </c>
      <c r="J5">
        <v>468</v>
      </c>
      <c r="K5">
        <v>418</v>
      </c>
    </row>
    <row r="6" spans="1:11" x14ac:dyDescent="0.2">
      <c r="A6">
        <v>4</v>
      </c>
      <c r="B6">
        <v>413</v>
      </c>
      <c r="C6">
        <v>371</v>
      </c>
      <c r="D6">
        <v>584</v>
      </c>
      <c r="E6">
        <v>577</v>
      </c>
      <c r="F6">
        <v>615</v>
      </c>
      <c r="G6">
        <v>512</v>
      </c>
      <c r="H6">
        <v>436</v>
      </c>
      <c r="I6">
        <v>457</v>
      </c>
      <c r="J6">
        <v>467</v>
      </c>
      <c r="K6">
        <v>425</v>
      </c>
    </row>
    <row r="7" spans="1:11" x14ac:dyDescent="0.2">
      <c r="A7">
        <v>5</v>
      </c>
      <c r="B7">
        <v>414</v>
      </c>
      <c r="C7">
        <v>372</v>
      </c>
      <c r="D7">
        <v>585</v>
      </c>
      <c r="E7">
        <v>577</v>
      </c>
      <c r="F7">
        <v>615</v>
      </c>
      <c r="G7">
        <v>513</v>
      </c>
      <c r="H7">
        <v>435</v>
      </c>
      <c r="I7">
        <v>458</v>
      </c>
      <c r="J7">
        <v>467</v>
      </c>
      <c r="K7">
        <v>427</v>
      </c>
    </row>
    <row r="8" spans="1:11" x14ac:dyDescent="0.2">
      <c r="A8" t="s">
        <v>5</v>
      </c>
      <c r="B8" s="2">
        <f>AVERAGE(B3:B7)</f>
        <v>413</v>
      </c>
      <c r="C8" s="2">
        <f t="shared" ref="C8:K8" si="0">AVERAGE(C3:C7)</f>
        <v>370</v>
      </c>
      <c r="D8" s="2">
        <f t="shared" si="0"/>
        <v>583.4</v>
      </c>
      <c r="E8" s="2">
        <f t="shared" si="0"/>
        <v>576.79999999999995</v>
      </c>
      <c r="F8" s="2">
        <f t="shared" si="0"/>
        <v>615.20000000000005</v>
      </c>
      <c r="G8" s="2">
        <f t="shared" si="0"/>
        <v>511.8</v>
      </c>
      <c r="H8" s="2">
        <f t="shared" si="0"/>
        <v>437</v>
      </c>
      <c r="I8" s="2">
        <f t="shared" si="0"/>
        <v>456.4</v>
      </c>
      <c r="J8" s="2">
        <f t="shared" si="0"/>
        <v>467.6</v>
      </c>
      <c r="K8" s="2">
        <f t="shared" si="0"/>
        <v>422.6</v>
      </c>
    </row>
    <row r="9" spans="1:11" x14ac:dyDescent="0.2">
      <c r="A9" t="s">
        <v>6</v>
      </c>
      <c r="B9" s="1">
        <f>STDEV(B3:B7)</f>
        <v>0.70710678118654757</v>
      </c>
      <c r="C9" s="1">
        <f t="shared" ref="C9:K9" si="1">STDEV(C3:C7)</f>
        <v>1.5811388300841898</v>
      </c>
      <c r="D9" s="1">
        <f t="shared" si="1"/>
        <v>1.1401754250991381</v>
      </c>
      <c r="E9" s="1">
        <f t="shared" si="1"/>
        <v>0.44721359549995793</v>
      </c>
      <c r="F9" s="1">
        <f t="shared" si="1"/>
        <v>0.44721359549995793</v>
      </c>
      <c r="G9" s="1">
        <f t="shared" si="1"/>
        <v>0.83666002653407556</v>
      </c>
      <c r="H9" s="1">
        <f t="shared" si="1"/>
        <v>1.5811388300841898</v>
      </c>
      <c r="I9" s="1">
        <f t="shared" si="1"/>
        <v>1.1401754250991381</v>
      </c>
      <c r="J9" s="1">
        <f t="shared" si="1"/>
        <v>0.54772255750516619</v>
      </c>
      <c r="K9" s="1">
        <f t="shared" si="1"/>
        <v>3.646916505762094</v>
      </c>
    </row>
    <row r="10" spans="1:11" x14ac:dyDescent="0.2">
      <c r="A10" t="s">
        <v>7</v>
      </c>
      <c r="B10" s="2">
        <f>AVERAGE(B8:K8)</f>
        <v>485.38000000000011</v>
      </c>
    </row>
    <row r="11" spans="1:11" x14ac:dyDescent="0.2">
      <c r="A11" t="s">
        <v>8</v>
      </c>
      <c r="B11">
        <f>STDEV(B8:K8)</f>
        <v>82.668088697445555</v>
      </c>
    </row>
    <row r="13" spans="1:11" x14ac:dyDescent="0.2">
      <c r="A13" t="s">
        <v>2</v>
      </c>
    </row>
    <row r="14" spans="1:11" x14ac:dyDescent="0.2">
      <c r="A14" t="s">
        <v>1</v>
      </c>
      <c r="B14">
        <v>1</v>
      </c>
      <c r="C14">
        <v>2</v>
      </c>
      <c r="D14">
        <v>3</v>
      </c>
      <c r="E14">
        <v>4</v>
      </c>
      <c r="F14">
        <v>5</v>
      </c>
      <c r="G14">
        <v>6</v>
      </c>
      <c r="H14">
        <v>7</v>
      </c>
      <c r="I14">
        <v>8</v>
      </c>
      <c r="J14">
        <v>9</v>
      </c>
      <c r="K14">
        <v>10</v>
      </c>
    </row>
    <row r="15" spans="1:11" x14ac:dyDescent="0.2">
      <c r="A15">
        <v>1</v>
      </c>
      <c r="B15">
        <v>128</v>
      </c>
      <c r="C15">
        <v>196</v>
      </c>
      <c r="D15">
        <v>163</v>
      </c>
      <c r="E15">
        <v>219</v>
      </c>
      <c r="F15">
        <v>205</v>
      </c>
      <c r="G15">
        <v>162</v>
      </c>
      <c r="H15">
        <v>202</v>
      </c>
      <c r="I15">
        <v>232</v>
      </c>
      <c r="J15">
        <v>199</v>
      </c>
      <c r="K15" t="s">
        <v>18</v>
      </c>
    </row>
    <row r="16" spans="1:11" x14ac:dyDescent="0.2">
      <c r="A16">
        <v>2</v>
      </c>
      <c r="B16">
        <v>128</v>
      </c>
      <c r="C16">
        <v>197</v>
      </c>
      <c r="D16">
        <v>164</v>
      </c>
      <c r="E16">
        <v>217</v>
      </c>
      <c r="F16">
        <v>206</v>
      </c>
      <c r="G16">
        <v>162</v>
      </c>
      <c r="H16">
        <v>202</v>
      </c>
      <c r="I16">
        <v>233</v>
      </c>
      <c r="J16">
        <v>196</v>
      </c>
      <c r="K16" t="s">
        <v>18</v>
      </c>
    </row>
    <row r="17" spans="1:11" x14ac:dyDescent="0.2">
      <c r="A17">
        <v>3</v>
      </c>
      <c r="B17">
        <v>130</v>
      </c>
      <c r="C17">
        <v>197</v>
      </c>
      <c r="D17">
        <v>164</v>
      </c>
      <c r="E17">
        <v>217</v>
      </c>
      <c r="F17">
        <v>206</v>
      </c>
      <c r="G17">
        <v>163</v>
      </c>
      <c r="H17">
        <v>203</v>
      </c>
      <c r="I17">
        <v>233</v>
      </c>
      <c r="J17">
        <v>194</v>
      </c>
      <c r="K17" t="s">
        <v>18</v>
      </c>
    </row>
    <row r="18" spans="1:11" x14ac:dyDescent="0.2">
      <c r="A18">
        <v>4</v>
      </c>
      <c r="B18">
        <v>126</v>
      </c>
      <c r="C18">
        <v>195</v>
      </c>
      <c r="D18">
        <v>163</v>
      </c>
      <c r="E18">
        <v>217</v>
      </c>
      <c r="F18">
        <v>206</v>
      </c>
      <c r="G18">
        <v>162</v>
      </c>
      <c r="H18">
        <v>203</v>
      </c>
      <c r="I18">
        <v>233</v>
      </c>
      <c r="J18">
        <v>201</v>
      </c>
      <c r="K18" t="s">
        <v>18</v>
      </c>
    </row>
    <row r="19" spans="1:11" x14ac:dyDescent="0.2">
      <c r="A19">
        <v>5</v>
      </c>
      <c r="B19">
        <v>125</v>
      </c>
      <c r="C19">
        <v>194</v>
      </c>
      <c r="D19">
        <v>163</v>
      </c>
      <c r="E19">
        <v>216</v>
      </c>
      <c r="F19">
        <v>206</v>
      </c>
      <c r="G19">
        <v>163</v>
      </c>
      <c r="H19">
        <v>204</v>
      </c>
      <c r="I19">
        <v>234</v>
      </c>
      <c r="J19">
        <v>203</v>
      </c>
      <c r="K19" t="s">
        <v>18</v>
      </c>
    </row>
    <row r="20" spans="1:11" x14ac:dyDescent="0.2">
      <c r="A20" t="s">
        <v>5</v>
      </c>
      <c r="B20" s="2">
        <f>AVERAGE(B15:B19)</f>
        <v>127.4</v>
      </c>
      <c r="C20" s="2">
        <f t="shared" ref="C20:J20" si="2">AVERAGE(C15:C19)</f>
        <v>195.8</v>
      </c>
      <c r="D20" s="2">
        <f t="shared" si="2"/>
        <v>163.4</v>
      </c>
      <c r="E20" s="2">
        <f t="shared" si="2"/>
        <v>217.2</v>
      </c>
      <c r="F20" s="2">
        <f t="shared" si="2"/>
        <v>205.8</v>
      </c>
      <c r="G20" s="2">
        <f t="shared" si="2"/>
        <v>162.4</v>
      </c>
      <c r="H20" s="2">
        <f t="shared" si="2"/>
        <v>202.8</v>
      </c>
      <c r="I20" s="2">
        <f t="shared" si="2"/>
        <v>233</v>
      </c>
      <c r="J20" s="2">
        <f t="shared" si="2"/>
        <v>198.6</v>
      </c>
    </row>
    <row r="21" spans="1:11" x14ac:dyDescent="0.2">
      <c r="A21" t="s">
        <v>6</v>
      </c>
      <c r="B21" s="1">
        <f>STDEV(B15:B19)</f>
        <v>1.9493588689617927</v>
      </c>
      <c r="C21" s="1">
        <f t="shared" ref="C21:J21" si="3">STDEV(C15:C19)</f>
        <v>1.3038404810405297</v>
      </c>
      <c r="D21" s="1">
        <f t="shared" si="3"/>
        <v>0.54772255750516607</v>
      </c>
      <c r="E21" s="1">
        <f t="shared" si="3"/>
        <v>1.0954451150103324</v>
      </c>
      <c r="F21" s="1">
        <f t="shared" si="3"/>
        <v>0.44721359549995798</v>
      </c>
      <c r="G21" s="1">
        <f t="shared" si="3"/>
        <v>0.54772255750516607</v>
      </c>
      <c r="H21" s="1">
        <f t="shared" si="3"/>
        <v>0.83666002653407556</v>
      </c>
      <c r="I21" s="1">
        <f t="shared" si="3"/>
        <v>0.70710678118654757</v>
      </c>
      <c r="J21" s="1">
        <f t="shared" si="3"/>
        <v>3.6469165057620936</v>
      </c>
    </row>
    <row r="22" spans="1:11" x14ac:dyDescent="0.2">
      <c r="A22" t="s">
        <v>7</v>
      </c>
      <c r="B22" s="2">
        <f>AVERAGE(B20:J20)</f>
        <v>189.6</v>
      </c>
    </row>
    <row r="23" spans="1:11" x14ac:dyDescent="0.2">
      <c r="A23" t="s">
        <v>8</v>
      </c>
      <c r="B23" s="1">
        <f>STDEV(B20:J20)</f>
        <v>32.589415459624526</v>
      </c>
    </row>
    <row r="26" spans="1:11" x14ac:dyDescent="0.2">
      <c r="A26" t="s">
        <v>3</v>
      </c>
    </row>
    <row r="27" spans="1:11" x14ac:dyDescent="0.2">
      <c r="B27" t="s">
        <v>4</v>
      </c>
    </row>
    <row r="28" spans="1:11" x14ac:dyDescent="0.2">
      <c r="A28">
        <v>1</v>
      </c>
      <c r="B28">
        <v>3400</v>
      </c>
    </row>
    <row r="29" spans="1:11" x14ac:dyDescent="0.2">
      <c r="A29">
        <v>2</v>
      </c>
      <c r="B29">
        <v>3398</v>
      </c>
    </row>
    <row r="30" spans="1:11" x14ac:dyDescent="0.2">
      <c r="A30">
        <v>3</v>
      </c>
      <c r="B30">
        <v>3404</v>
      </c>
    </row>
    <row r="31" spans="1:11" x14ac:dyDescent="0.2">
      <c r="A31">
        <v>4</v>
      </c>
      <c r="B31">
        <v>3395</v>
      </c>
    </row>
    <row r="32" spans="1:11" x14ac:dyDescent="0.2">
      <c r="A32">
        <v>5</v>
      </c>
      <c r="B32">
        <v>3395</v>
      </c>
    </row>
    <row r="33" spans="1:6" x14ac:dyDescent="0.2">
      <c r="A33" t="s">
        <v>5</v>
      </c>
      <c r="B33" s="2">
        <f>AVERAGE(B28:B32)</f>
        <v>3398.4</v>
      </c>
    </row>
    <row r="34" spans="1:6" x14ac:dyDescent="0.2">
      <c r="A34" t="s">
        <v>6</v>
      </c>
      <c r="B34" s="1">
        <f>STDEV(B28:B32)</f>
        <v>3.7815340802378077</v>
      </c>
    </row>
    <row r="37" spans="1:6" x14ac:dyDescent="0.2">
      <c r="A37" t="s">
        <v>9</v>
      </c>
    </row>
    <row r="38" spans="1:6" x14ac:dyDescent="0.2">
      <c r="B38" t="s">
        <v>10</v>
      </c>
      <c r="C38" t="s">
        <v>11</v>
      </c>
      <c r="D38" t="s">
        <v>12</v>
      </c>
      <c r="E38" t="s">
        <v>13</v>
      </c>
      <c r="F38" t="s">
        <v>14</v>
      </c>
    </row>
    <row r="39" spans="1:6" x14ac:dyDescent="0.2">
      <c r="A39">
        <v>1</v>
      </c>
      <c r="B39">
        <v>3400</v>
      </c>
      <c r="C39">
        <v>2175</v>
      </c>
      <c r="D39">
        <v>2047</v>
      </c>
      <c r="E39">
        <f>C39-D39</f>
        <v>128</v>
      </c>
      <c r="F39" s="1">
        <f t="shared" ref="F39:F43" si="4">ATAN(E39/B39)*100</f>
        <v>3.7629288194365249</v>
      </c>
    </row>
    <row r="40" spans="1:6" x14ac:dyDescent="0.2">
      <c r="A40">
        <v>2</v>
      </c>
      <c r="B40">
        <v>3398</v>
      </c>
      <c r="C40">
        <v>2175</v>
      </c>
      <c r="D40">
        <v>2047</v>
      </c>
      <c r="E40">
        <f t="shared" ref="E40:E43" si="5">C40-D40</f>
        <v>128</v>
      </c>
      <c r="F40" s="1">
        <f t="shared" si="4"/>
        <v>3.7651415178356915</v>
      </c>
    </row>
    <row r="41" spans="1:6" x14ac:dyDescent="0.2">
      <c r="A41">
        <v>3</v>
      </c>
      <c r="B41">
        <v>3404</v>
      </c>
      <c r="C41">
        <v>2175</v>
      </c>
      <c r="D41">
        <v>2046</v>
      </c>
      <c r="E41">
        <f t="shared" si="5"/>
        <v>129</v>
      </c>
      <c r="F41" s="1">
        <f t="shared" si="4"/>
        <v>3.7878466109145399</v>
      </c>
    </row>
    <row r="42" spans="1:6" x14ac:dyDescent="0.2">
      <c r="A42">
        <v>4</v>
      </c>
      <c r="B42">
        <v>3395</v>
      </c>
      <c r="C42">
        <v>2175</v>
      </c>
      <c r="D42">
        <v>2046</v>
      </c>
      <c r="E42">
        <f t="shared" si="5"/>
        <v>129</v>
      </c>
      <c r="F42" s="1">
        <f t="shared" si="4"/>
        <v>3.797878390279207</v>
      </c>
    </row>
    <row r="43" spans="1:6" x14ac:dyDescent="0.2">
      <c r="A43">
        <v>5</v>
      </c>
      <c r="B43">
        <v>3395</v>
      </c>
      <c r="C43">
        <v>2175</v>
      </c>
      <c r="D43">
        <v>2046</v>
      </c>
      <c r="E43">
        <f t="shared" si="5"/>
        <v>129</v>
      </c>
      <c r="F43" s="1">
        <f t="shared" si="4"/>
        <v>3.797878390279207</v>
      </c>
    </row>
    <row r="44" spans="1:6" x14ac:dyDescent="0.2">
      <c r="A44" t="s">
        <v>5</v>
      </c>
      <c r="B44">
        <f>AVERAGE(B39:B43)</f>
        <v>3398.4</v>
      </c>
      <c r="E44" s="2">
        <f t="shared" ref="E44" si="6">AVERAGE(E39:E43)</f>
        <v>128.6</v>
      </c>
      <c r="F44" s="1">
        <f>ATAN(E44/B44)*100</f>
        <v>3.7823290090190871</v>
      </c>
    </row>
    <row r="45" spans="1:6" x14ac:dyDescent="0.2">
      <c r="A45" t="s">
        <v>15</v>
      </c>
      <c r="B45">
        <f>STDEV(B39:B43)</f>
        <v>3.7815340802378077</v>
      </c>
      <c r="E45" s="1">
        <f t="shared" ref="E45" si="7">STDEV(E39:E43)</f>
        <v>0.54772255750516607</v>
      </c>
      <c r="F45" s="1">
        <f>STDEV(F39:F43)</f>
        <v>1.7217632606503615E-2</v>
      </c>
    </row>
    <row r="49" spans="1:11" x14ac:dyDescent="0.2">
      <c r="A49" t="s">
        <v>20</v>
      </c>
    </row>
    <row r="50" spans="1:11" x14ac:dyDescent="0.2">
      <c r="A50" t="s">
        <v>1</v>
      </c>
      <c r="B50">
        <v>1</v>
      </c>
      <c r="C50">
        <v>2</v>
      </c>
      <c r="D50">
        <v>3</v>
      </c>
      <c r="E50">
        <v>4</v>
      </c>
      <c r="F50">
        <v>5</v>
      </c>
      <c r="G50">
        <v>6</v>
      </c>
      <c r="H50">
        <v>7</v>
      </c>
      <c r="I50">
        <v>8</v>
      </c>
      <c r="J50">
        <v>9</v>
      </c>
      <c r="K50">
        <v>10</v>
      </c>
    </row>
    <row r="51" spans="1:11" x14ac:dyDescent="0.2">
      <c r="A51">
        <v>1</v>
      </c>
      <c r="B51">
        <v>2176</v>
      </c>
      <c r="C51">
        <v>2159</v>
      </c>
      <c r="D51">
        <v>2141</v>
      </c>
      <c r="E51">
        <v>2124</v>
      </c>
      <c r="F51">
        <v>2112</v>
      </c>
      <c r="G51">
        <v>2107</v>
      </c>
      <c r="H51">
        <v>2088</v>
      </c>
      <c r="I51">
        <v>2084</v>
      </c>
      <c r="J51">
        <v>2075</v>
      </c>
      <c r="K51">
        <v>2072</v>
      </c>
    </row>
    <row r="52" spans="1:11" x14ac:dyDescent="0.2">
      <c r="A52">
        <v>2</v>
      </c>
      <c r="B52">
        <v>2177</v>
      </c>
      <c r="C52">
        <v>2159</v>
      </c>
      <c r="D52">
        <v>2141</v>
      </c>
      <c r="E52">
        <v>2124</v>
      </c>
      <c r="F52">
        <v>2112</v>
      </c>
      <c r="G52">
        <v>2106</v>
      </c>
      <c r="H52">
        <v>2089</v>
      </c>
      <c r="I52">
        <v>2084</v>
      </c>
      <c r="J52">
        <v>2076</v>
      </c>
      <c r="K52">
        <v>2072</v>
      </c>
    </row>
    <row r="53" spans="1:11" x14ac:dyDescent="0.2">
      <c r="A53">
        <v>3</v>
      </c>
      <c r="B53">
        <v>2176</v>
      </c>
      <c r="C53">
        <v>2159</v>
      </c>
      <c r="D53">
        <v>2142</v>
      </c>
      <c r="E53">
        <v>2124</v>
      </c>
      <c r="F53">
        <v>2113</v>
      </c>
      <c r="G53">
        <v>2107</v>
      </c>
      <c r="H53">
        <v>2088</v>
      </c>
      <c r="I53">
        <v>2084</v>
      </c>
      <c r="J53">
        <v>2077</v>
      </c>
      <c r="K53">
        <v>2072</v>
      </c>
    </row>
    <row r="54" spans="1:11" x14ac:dyDescent="0.2">
      <c r="A54">
        <v>4</v>
      </c>
      <c r="B54">
        <v>2177</v>
      </c>
      <c r="C54">
        <v>2158</v>
      </c>
      <c r="D54">
        <v>2141</v>
      </c>
      <c r="E54">
        <v>2124</v>
      </c>
      <c r="F54">
        <v>2112</v>
      </c>
      <c r="G54">
        <v>2105</v>
      </c>
      <c r="H54">
        <v>2088</v>
      </c>
      <c r="I54">
        <v>2084</v>
      </c>
      <c r="J54">
        <v>2075</v>
      </c>
      <c r="K54">
        <v>2072</v>
      </c>
    </row>
    <row r="55" spans="1:11" x14ac:dyDescent="0.2">
      <c r="A55">
        <v>5</v>
      </c>
      <c r="B55">
        <v>2178</v>
      </c>
      <c r="C55">
        <v>2158</v>
      </c>
      <c r="D55">
        <v>2140</v>
      </c>
      <c r="E55">
        <v>2124</v>
      </c>
      <c r="F55">
        <v>2112</v>
      </c>
      <c r="G55">
        <v>2104</v>
      </c>
      <c r="H55">
        <v>2088</v>
      </c>
      <c r="I55">
        <v>2084</v>
      </c>
      <c r="J55">
        <v>2075</v>
      </c>
      <c r="K55">
        <v>2072</v>
      </c>
    </row>
    <row r="56" spans="1:11" x14ac:dyDescent="0.2">
      <c r="A56" t="s">
        <v>5</v>
      </c>
      <c r="B56" s="2">
        <f>AVERAGE(B51:B55)</f>
        <v>2176.8000000000002</v>
      </c>
      <c r="C56" s="2">
        <f t="shared" ref="C56:K56" si="8">AVERAGE(C51:C55)</f>
        <v>2158.6</v>
      </c>
      <c r="D56" s="2">
        <f t="shared" si="8"/>
        <v>2141</v>
      </c>
      <c r="E56" s="2">
        <f t="shared" si="8"/>
        <v>2124</v>
      </c>
      <c r="F56" s="2">
        <f t="shared" si="8"/>
        <v>2112.1999999999998</v>
      </c>
      <c r="G56" s="2">
        <f t="shared" si="8"/>
        <v>2105.8000000000002</v>
      </c>
      <c r="H56" s="2">
        <f t="shared" si="8"/>
        <v>2088.1999999999998</v>
      </c>
      <c r="I56" s="2">
        <f t="shared" si="8"/>
        <v>2084</v>
      </c>
      <c r="J56" s="2">
        <f t="shared" si="8"/>
        <v>2075.6</v>
      </c>
      <c r="K56" s="2">
        <f t="shared" si="8"/>
        <v>2072</v>
      </c>
    </row>
    <row r="57" spans="1:11" x14ac:dyDescent="0.2">
      <c r="A57" t="s">
        <v>6</v>
      </c>
      <c r="B57" s="1">
        <f>STDEV(B51:B55)</f>
        <v>0.83666002653407556</v>
      </c>
      <c r="C57" s="1">
        <f t="shared" ref="C57:K57" si="9">STDEV(C51:C55)</f>
        <v>0.54772255750516607</v>
      </c>
      <c r="D57" s="1">
        <f t="shared" si="9"/>
        <v>0.70710678118654757</v>
      </c>
      <c r="E57" s="1">
        <f t="shared" si="9"/>
        <v>0</v>
      </c>
      <c r="F57" s="1">
        <f t="shared" si="9"/>
        <v>0.44721359549995793</v>
      </c>
      <c r="G57" s="1">
        <f t="shared" si="9"/>
        <v>1.3038404810405297</v>
      </c>
      <c r="H57" s="1">
        <f t="shared" si="9"/>
        <v>0.44721359549995787</v>
      </c>
      <c r="I57" s="1">
        <f t="shared" si="9"/>
        <v>0</v>
      </c>
      <c r="J57" s="1">
        <f t="shared" si="9"/>
        <v>0.89442719099991586</v>
      </c>
      <c r="K57" s="1">
        <f t="shared" si="9"/>
        <v>0</v>
      </c>
    </row>
    <row r="60" spans="1:11" x14ac:dyDescent="0.2">
      <c r="A60" t="s">
        <v>16</v>
      </c>
    </row>
    <row r="61" spans="1:11" x14ac:dyDescent="0.2">
      <c r="A61" t="s">
        <v>1</v>
      </c>
      <c r="B61">
        <v>1</v>
      </c>
      <c r="C61">
        <v>2</v>
      </c>
      <c r="D61">
        <v>3</v>
      </c>
      <c r="E61">
        <v>4</v>
      </c>
      <c r="F61">
        <v>5</v>
      </c>
      <c r="G61">
        <v>6</v>
      </c>
      <c r="H61">
        <v>7</v>
      </c>
      <c r="I61">
        <v>8</v>
      </c>
      <c r="J61">
        <v>9</v>
      </c>
      <c r="K61">
        <v>10</v>
      </c>
    </row>
    <row r="62" spans="1:11" x14ac:dyDescent="0.2">
      <c r="A62">
        <v>1</v>
      </c>
      <c r="B62">
        <v>2166</v>
      </c>
      <c r="C62">
        <v>2125</v>
      </c>
      <c r="D62">
        <v>2125</v>
      </c>
      <c r="E62">
        <v>2079</v>
      </c>
      <c r="F62">
        <v>2072</v>
      </c>
      <c r="G62">
        <v>2050</v>
      </c>
      <c r="H62">
        <v>2054</v>
      </c>
      <c r="I62">
        <v>2051</v>
      </c>
      <c r="J62">
        <v>2044</v>
      </c>
      <c r="K62">
        <v>2043</v>
      </c>
    </row>
    <row r="63" spans="1:11" x14ac:dyDescent="0.2">
      <c r="A63">
        <v>2</v>
      </c>
      <c r="B63">
        <v>2166</v>
      </c>
      <c r="C63">
        <v>2125</v>
      </c>
      <c r="D63">
        <v>2125</v>
      </c>
      <c r="E63">
        <v>2079</v>
      </c>
      <c r="F63">
        <v>2072</v>
      </c>
      <c r="G63">
        <v>2050</v>
      </c>
      <c r="H63">
        <v>2054</v>
      </c>
      <c r="I63">
        <v>2051</v>
      </c>
      <c r="J63">
        <v>2044</v>
      </c>
      <c r="K63">
        <v>2043</v>
      </c>
    </row>
    <row r="64" spans="1:11" x14ac:dyDescent="0.2">
      <c r="A64">
        <v>3</v>
      </c>
      <c r="B64">
        <v>2166</v>
      </c>
      <c r="C64">
        <v>2125</v>
      </c>
      <c r="D64">
        <v>2125</v>
      </c>
      <c r="E64">
        <v>2079</v>
      </c>
      <c r="F64">
        <v>2072</v>
      </c>
      <c r="G64">
        <v>2050</v>
      </c>
      <c r="H64">
        <v>2054</v>
      </c>
      <c r="I64">
        <v>2051</v>
      </c>
      <c r="J64">
        <v>2044</v>
      </c>
      <c r="K64">
        <v>2043</v>
      </c>
    </row>
    <row r="65" spans="1:11" x14ac:dyDescent="0.2">
      <c r="A65">
        <v>4</v>
      </c>
      <c r="B65">
        <v>2166</v>
      </c>
      <c r="C65">
        <v>2125</v>
      </c>
      <c r="D65">
        <v>2125</v>
      </c>
      <c r="E65">
        <v>2079</v>
      </c>
      <c r="F65">
        <v>2072</v>
      </c>
      <c r="G65">
        <v>2050</v>
      </c>
      <c r="H65">
        <v>2054</v>
      </c>
      <c r="I65">
        <v>2051</v>
      </c>
      <c r="J65">
        <v>2044</v>
      </c>
      <c r="K65">
        <v>2042</v>
      </c>
    </row>
    <row r="66" spans="1:11" x14ac:dyDescent="0.2">
      <c r="A66">
        <v>5</v>
      </c>
      <c r="B66">
        <v>2166</v>
      </c>
      <c r="C66">
        <v>2124</v>
      </c>
      <c r="D66">
        <v>2125</v>
      </c>
      <c r="E66">
        <v>2079</v>
      </c>
      <c r="F66">
        <v>2073</v>
      </c>
      <c r="G66">
        <v>2051</v>
      </c>
      <c r="H66">
        <v>2054</v>
      </c>
      <c r="I66">
        <v>2051</v>
      </c>
      <c r="J66">
        <v>2044</v>
      </c>
      <c r="K66">
        <v>2043</v>
      </c>
    </row>
    <row r="67" spans="1:11" x14ac:dyDescent="0.2">
      <c r="A67" t="s">
        <v>5</v>
      </c>
      <c r="B67" s="2">
        <f>AVERAGE(B62:B66)</f>
        <v>2166</v>
      </c>
      <c r="C67" s="2">
        <f t="shared" ref="C67:K67" si="10">AVERAGE(C62:C66)</f>
        <v>2124.8000000000002</v>
      </c>
      <c r="D67" s="2">
        <f t="shared" si="10"/>
        <v>2125</v>
      </c>
      <c r="E67" s="2">
        <f t="shared" si="10"/>
        <v>2079</v>
      </c>
      <c r="F67" s="2">
        <f t="shared" si="10"/>
        <v>2072.1999999999998</v>
      </c>
      <c r="G67" s="2">
        <f t="shared" si="10"/>
        <v>2050.1999999999998</v>
      </c>
      <c r="H67" s="2">
        <f t="shared" si="10"/>
        <v>2054</v>
      </c>
      <c r="I67" s="2">
        <f t="shared" si="10"/>
        <v>2051</v>
      </c>
      <c r="J67" s="2">
        <f t="shared" si="10"/>
        <v>2044</v>
      </c>
      <c r="K67" s="2">
        <f t="shared" si="10"/>
        <v>2042.8</v>
      </c>
    </row>
    <row r="68" spans="1:11" x14ac:dyDescent="0.2">
      <c r="A68" t="s">
        <v>6</v>
      </c>
      <c r="B68" s="1">
        <f>STDEV(B62:B66)</f>
        <v>0</v>
      </c>
      <c r="C68" s="1">
        <f t="shared" ref="C68:K68" si="11">STDEV(C62:C66)</f>
        <v>0.44721359549995793</v>
      </c>
      <c r="D68" s="1">
        <f t="shared" si="11"/>
        <v>0</v>
      </c>
      <c r="E68" s="1">
        <f t="shared" si="11"/>
        <v>0</v>
      </c>
      <c r="F68" s="1">
        <f t="shared" si="11"/>
        <v>0.44721359549995793</v>
      </c>
      <c r="G68" s="1">
        <f t="shared" si="11"/>
        <v>0.44721359549995793</v>
      </c>
      <c r="H68" s="1">
        <f t="shared" si="11"/>
        <v>0</v>
      </c>
      <c r="I68" s="1">
        <f t="shared" si="11"/>
        <v>0</v>
      </c>
      <c r="J68" s="1">
        <f t="shared" si="11"/>
        <v>0</v>
      </c>
      <c r="K68" s="1">
        <f t="shared" si="11"/>
        <v>0.44721359549995793</v>
      </c>
    </row>
    <row r="71" spans="1:11" x14ac:dyDescent="0.2">
      <c r="A71" t="s">
        <v>17</v>
      </c>
    </row>
    <row r="72" spans="1:11" x14ac:dyDescent="0.2">
      <c r="A72" t="s">
        <v>1</v>
      </c>
      <c r="B72">
        <v>1</v>
      </c>
      <c r="C72">
        <v>2</v>
      </c>
      <c r="D72">
        <v>3</v>
      </c>
      <c r="E72">
        <v>4</v>
      </c>
      <c r="F72">
        <v>5</v>
      </c>
      <c r="G72">
        <v>6</v>
      </c>
      <c r="H72">
        <v>7</v>
      </c>
      <c r="I72">
        <v>8</v>
      </c>
      <c r="J72">
        <v>9</v>
      </c>
      <c r="K72">
        <v>10</v>
      </c>
    </row>
    <row r="73" spans="1:11" x14ac:dyDescent="0.2">
      <c r="A73">
        <v>1</v>
      </c>
      <c r="B73">
        <v>2148</v>
      </c>
      <c r="C73">
        <v>2126</v>
      </c>
      <c r="D73">
        <v>2111</v>
      </c>
      <c r="E73">
        <v>2100</v>
      </c>
      <c r="F73">
        <v>2099</v>
      </c>
      <c r="G73">
        <v>2087</v>
      </c>
      <c r="H73">
        <v>2067</v>
      </c>
      <c r="I73">
        <v>2062</v>
      </c>
      <c r="J73">
        <v>2043</v>
      </c>
      <c r="K73">
        <v>2042</v>
      </c>
    </row>
    <row r="74" spans="1:11" x14ac:dyDescent="0.2">
      <c r="A74">
        <v>2</v>
      </c>
      <c r="B74">
        <v>2148</v>
      </c>
      <c r="C74">
        <v>2126</v>
      </c>
      <c r="D74">
        <v>2111</v>
      </c>
      <c r="E74">
        <v>2100</v>
      </c>
      <c r="F74">
        <v>2099</v>
      </c>
      <c r="G74">
        <v>2087</v>
      </c>
      <c r="H74">
        <v>2068</v>
      </c>
      <c r="I74">
        <v>2062</v>
      </c>
      <c r="J74">
        <v>2043</v>
      </c>
      <c r="K74">
        <v>2042</v>
      </c>
    </row>
    <row r="75" spans="1:11" x14ac:dyDescent="0.2">
      <c r="A75">
        <v>3</v>
      </c>
      <c r="B75">
        <v>2148</v>
      </c>
      <c r="C75">
        <v>2126</v>
      </c>
      <c r="D75">
        <v>2111</v>
      </c>
      <c r="E75">
        <v>2100</v>
      </c>
      <c r="F75">
        <v>2099</v>
      </c>
      <c r="G75">
        <v>2088</v>
      </c>
      <c r="H75">
        <v>2069</v>
      </c>
      <c r="I75">
        <v>2062</v>
      </c>
      <c r="J75">
        <v>2043</v>
      </c>
      <c r="K75">
        <v>2042</v>
      </c>
    </row>
    <row r="76" spans="1:11" x14ac:dyDescent="0.2">
      <c r="A76">
        <v>4</v>
      </c>
      <c r="B76">
        <v>2147</v>
      </c>
      <c r="C76">
        <v>2126</v>
      </c>
      <c r="D76">
        <v>2110</v>
      </c>
      <c r="E76">
        <v>2100</v>
      </c>
      <c r="F76">
        <v>2099</v>
      </c>
      <c r="G76">
        <v>2087</v>
      </c>
      <c r="H76">
        <v>2066</v>
      </c>
      <c r="I76">
        <v>2062</v>
      </c>
      <c r="J76">
        <v>2043</v>
      </c>
      <c r="K76">
        <v>2043</v>
      </c>
    </row>
    <row r="77" spans="1:11" x14ac:dyDescent="0.2">
      <c r="A77">
        <v>5</v>
      </c>
      <c r="B77">
        <v>2148</v>
      </c>
      <c r="C77">
        <v>2126</v>
      </c>
      <c r="D77">
        <v>2110</v>
      </c>
      <c r="E77">
        <v>2100</v>
      </c>
      <c r="F77">
        <v>2099</v>
      </c>
      <c r="G77">
        <v>2087</v>
      </c>
      <c r="H77">
        <v>2066</v>
      </c>
      <c r="I77">
        <v>2062</v>
      </c>
      <c r="J77">
        <v>2043</v>
      </c>
      <c r="K77">
        <v>2043</v>
      </c>
    </row>
    <row r="78" spans="1:11" x14ac:dyDescent="0.2">
      <c r="A78" t="s">
        <v>5</v>
      </c>
      <c r="B78" s="2">
        <f>AVERAGE(B73:B77)</f>
        <v>2147.8000000000002</v>
      </c>
      <c r="C78" s="2">
        <f t="shared" ref="C78:K78" si="12">AVERAGE(C73:C77)</f>
        <v>2126</v>
      </c>
      <c r="D78" s="2">
        <f t="shared" si="12"/>
        <v>2110.6</v>
      </c>
      <c r="E78" s="2">
        <f t="shared" si="12"/>
        <v>2100</v>
      </c>
      <c r="F78" s="2">
        <f t="shared" si="12"/>
        <v>2099</v>
      </c>
      <c r="G78" s="2">
        <f t="shared" si="12"/>
        <v>2087.1999999999998</v>
      </c>
      <c r="H78" s="2">
        <f t="shared" si="12"/>
        <v>2067.1999999999998</v>
      </c>
      <c r="I78" s="2">
        <f t="shared" si="12"/>
        <v>2062</v>
      </c>
      <c r="J78" s="2">
        <f t="shared" si="12"/>
        <v>2043</v>
      </c>
      <c r="K78" s="2">
        <f t="shared" si="12"/>
        <v>2042.4</v>
      </c>
    </row>
    <row r="79" spans="1:11" x14ac:dyDescent="0.2">
      <c r="A79" t="s">
        <v>6</v>
      </c>
      <c r="B79" s="1">
        <f>STDEV(B73:B77)</f>
        <v>0.44721359549995793</v>
      </c>
      <c r="C79" s="1">
        <f t="shared" ref="C79:K79" si="13">STDEV(C73:C77)</f>
        <v>0</v>
      </c>
      <c r="D79" s="1">
        <f t="shared" si="13"/>
        <v>0.54772255750516607</v>
      </c>
      <c r="E79" s="1">
        <f t="shared" si="13"/>
        <v>0</v>
      </c>
      <c r="F79" s="1">
        <f t="shared" si="13"/>
        <v>0</v>
      </c>
      <c r="G79" s="1">
        <f t="shared" si="13"/>
        <v>0.44721359549995793</v>
      </c>
      <c r="H79" s="1">
        <f t="shared" si="13"/>
        <v>1.3038404810405297</v>
      </c>
      <c r="I79" s="1">
        <f t="shared" si="13"/>
        <v>0</v>
      </c>
      <c r="J79" s="1">
        <f t="shared" si="13"/>
        <v>0</v>
      </c>
      <c r="K79" s="1">
        <f t="shared" si="13"/>
        <v>0.54772255750516607</v>
      </c>
    </row>
    <row r="82" spans="1:11" x14ac:dyDescent="0.2">
      <c r="A82" t="s">
        <v>19</v>
      </c>
      <c r="B82" s="2">
        <f>AVERAGE(B67,B78)</f>
        <v>2156.9</v>
      </c>
      <c r="C82" s="2">
        <f t="shared" ref="C82:K82" si="14">AVERAGE(C67,C78)</f>
        <v>2125.4</v>
      </c>
      <c r="D82" s="2">
        <f t="shared" si="14"/>
        <v>2117.8000000000002</v>
      </c>
      <c r="E82" s="2">
        <f t="shared" si="14"/>
        <v>2089.5</v>
      </c>
      <c r="F82" s="2">
        <f t="shared" si="14"/>
        <v>2085.6</v>
      </c>
      <c r="G82" s="2">
        <f t="shared" si="14"/>
        <v>2068.6999999999998</v>
      </c>
      <c r="H82" s="2">
        <f t="shared" si="14"/>
        <v>2060.6</v>
      </c>
      <c r="I82" s="2">
        <f t="shared" si="14"/>
        <v>2056.5</v>
      </c>
      <c r="J82" s="2">
        <f t="shared" si="14"/>
        <v>2043.5</v>
      </c>
      <c r="K82" s="2">
        <f t="shared" si="14"/>
        <v>2042.6</v>
      </c>
    </row>
    <row r="83" spans="1:11" x14ac:dyDescent="0.2">
      <c r="A83" t="s">
        <v>6</v>
      </c>
      <c r="B83" s="1">
        <f>STDEV(B67,B78)</f>
        <v>12.869343417595037</v>
      </c>
      <c r="C83" s="1">
        <f t="shared" ref="C83:K83" si="15">STDEV(C67,C78)</f>
        <v>0.84852813742372835</v>
      </c>
      <c r="D83" s="1">
        <f t="shared" si="15"/>
        <v>10.18233764908635</v>
      </c>
      <c r="E83" s="1">
        <f t="shared" si="15"/>
        <v>14.849242404917497</v>
      </c>
      <c r="F83" s="1">
        <f t="shared" si="15"/>
        <v>18.950461735799603</v>
      </c>
      <c r="G83" s="1">
        <f t="shared" si="15"/>
        <v>26.16295090390226</v>
      </c>
      <c r="H83" s="1">
        <f t="shared" si="15"/>
        <v>9.3338095116622988</v>
      </c>
      <c r="I83" s="1">
        <f t="shared" si="15"/>
        <v>7.7781745930520225</v>
      </c>
      <c r="J83" s="1">
        <f t="shared" si="15"/>
        <v>0.70710678118654757</v>
      </c>
      <c r="K83" s="1">
        <f t="shared" si="15"/>
        <v>0.28284271247452253</v>
      </c>
    </row>
    <row r="85" spans="1:11" x14ac:dyDescent="0.2">
      <c r="A85" t="s">
        <v>21</v>
      </c>
      <c r="B85" s="2">
        <f>B56-B82</f>
        <v>19.900000000000091</v>
      </c>
      <c r="C85" s="2">
        <f t="shared" ref="C85:K85" si="16">C56-C82</f>
        <v>33.199999999999818</v>
      </c>
      <c r="D85" s="2">
        <f t="shared" si="16"/>
        <v>23.199999999999818</v>
      </c>
      <c r="E85" s="2">
        <f t="shared" si="16"/>
        <v>34.5</v>
      </c>
      <c r="F85" s="2">
        <f t="shared" si="16"/>
        <v>26.599999999999909</v>
      </c>
      <c r="G85" s="2">
        <f t="shared" si="16"/>
        <v>37.100000000000364</v>
      </c>
      <c r="H85" s="2">
        <f t="shared" si="16"/>
        <v>27.599999999999909</v>
      </c>
      <c r="I85" s="2">
        <f t="shared" si="16"/>
        <v>27.5</v>
      </c>
      <c r="J85" s="2">
        <f t="shared" si="16"/>
        <v>32.099999999999909</v>
      </c>
      <c r="K85" s="2">
        <f t="shared" si="16"/>
        <v>29.400000000000091</v>
      </c>
    </row>
    <row r="87" spans="1:11" x14ac:dyDescent="0.2">
      <c r="A87" t="s">
        <v>22</v>
      </c>
      <c r="B87" s="2">
        <f>AVERAGE(B85:K85)</f>
        <v>29.109999999999992</v>
      </c>
    </row>
    <row r="88" spans="1:11" x14ac:dyDescent="0.2">
      <c r="A88" t="s">
        <v>6</v>
      </c>
      <c r="B88" s="1">
        <f>STDEV(B85:K85)</f>
        <v>5.2659176682596778</v>
      </c>
    </row>
    <row r="91" spans="1:11" x14ac:dyDescent="0.2">
      <c r="A91" t="s">
        <v>23</v>
      </c>
      <c r="B91" s="3">
        <f>B33*B10*B87</f>
        <v>48017393.061120003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90C18-2C7E-46C0-B9A3-5C57844FEF29}">
  <dimension ref="A1:F8"/>
  <sheetViews>
    <sheetView workbookViewId="0">
      <selection activeCell="E14" sqref="E14"/>
    </sheetView>
  </sheetViews>
  <sheetFormatPr baseColWidth="10" defaultColWidth="8.83203125" defaultRowHeight="15" x14ac:dyDescent="0.2"/>
  <cols>
    <col min="1" max="1" width="14.83203125" bestFit="1" customWidth="1"/>
    <col min="3" max="3" width="9.33203125" bestFit="1" customWidth="1"/>
    <col min="5" max="5" width="11.33203125" bestFit="1" customWidth="1"/>
  </cols>
  <sheetData>
    <row r="1" spans="1:6" x14ac:dyDescent="0.2">
      <c r="A1" s="4" t="s">
        <v>24</v>
      </c>
      <c r="B1" s="4" t="s">
        <v>25</v>
      </c>
      <c r="C1" s="4" t="s">
        <v>32</v>
      </c>
      <c r="D1" s="4" t="s">
        <v>15</v>
      </c>
      <c r="E1" s="4" t="s">
        <v>33</v>
      </c>
      <c r="F1" s="4" t="s">
        <v>15</v>
      </c>
    </row>
    <row r="2" spans="1:6" x14ac:dyDescent="0.2">
      <c r="A2" t="s">
        <v>26</v>
      </c>
      <c r="B2" t="s">
        <v>35</v>
      </c>
      <c r="C2" s="5">
        <v>937.44</v>
      </c>
      <c r="D2" s="5">
        <v>243.12951829563301</v>
      </c>
      <c r="E2" s="5">
        <v>485.38000000000011</v>
      </c>
      <c r="F2" s="5">
        <v>82.668088697445555</v>
      </c>
    </row>
    <row r="3" spans="1:6" x14ac:dyDescent="0.2">
      <c r="A3" t="s">
        <v>27</v>
      </c>
      <c r="B3" t="s">
        <v>35</v>
      </c>
      <c r="C3" s="5">
        <v>357.33333333333331</v>
      </c>
      <c r="D3" s="5">
        <v>100.27721575711998</v>
      </c>
      <c r="E3" s="5">
        <v>189.6</v>
      </c>
      <c r="F3" s="5">
        <v>32.589415459624526</v>
      </c>
    </row>
    <row r="4" spans="1:6" x14ac:dyDescent="0.2">
      <c r="A4" t="s">
        <v>28</v>
      </c>
      <c r="B4" t="s">
        <v>35</v>
      </c>
      <c r="C4" s="5">
        <v>2202.1999999999998</v>
      </c>
      <c r="D4" s="5">
        <v>1.9235384061671346</v>
      </c>
      <c r="E4" s="5">
        <v>3398.4</v>
      </c>
      <c r="F4" s="5">
        <v>3.7815340802378077</v>
      </c>
    </row>
    <row r="5" spans="1:6" x14ac:dyDescent="0.2">
      <c r="A5" t="s">
        <v>29</v>
      </c>
      <c r="B5" t="s">
        <v>35</v>
      </c>
      <c r="C5" s="5">
        <v>39.590000000000103</v>
      </c>
      <c r="D5" s="5">
        <v>16.089365017509614</v>
      </c>
      <c r="E5" s="5">
        <v>29.109999999999992</v>
      </c>
      <c r="F5" s="5">
        <v>5.2659176682596778</v>
      </c>
    </row>
    <row r="6" spans="1:6" x14ac:dyDescent="0.2">
      <c r="A6" t="s">
        <v>30</v>
      </c>
      <c r="B6" s="6" t="s">
        <v>38</v>
      </c>
      <c r="C6" s="1">
        <v>1.8797168232847061</v>
      </c>
      <c r="D6" s="1">
        <v>2.3469847951593636E-2</v>
      </c>
      <c r="E6" s="1">
        <v>3.7823290090190871</v>
      </c>
      <c r="F6" s="1">
        <v>1.7217632606503615E-2</v>
      </c>
    </row>
    <row r="7" spans="1:6" ht="17" x14ac:dyDescent="0.2">
      <c r="A7" t="s">
        <v>34</v>
      </c>
      <c r="B7" t="s">
        <v>37</v>
      </c>
      <c r="C7" s="3">
        <f>C3*C4</f>
        <v>786919.46666666656</v>
      </c>
      <c r="D7" s="1"/>
      <c r="E7" s="3">
        <f>E2*E4</f>
        <v>1649515.3920000005</v>
      </c>
      <c r="F7" s="1"/>
    </row>
    <row r="8" spans="1:6" ht="17" x14ac:dyDescent="0.2">
      <c r="A8" t="s">
        <v>31</v>
      </c>
      <c r="B8" t="s">
        <v>36</v>
      </c>
      <c r="C8" s="3">
        <v>81730798.269120201</v>
      </c>
      <c r="E8" s="3">
        <v>48017393.061120003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Citation</vt:lpstr>
      <vt:lpstr>Flow2</vt:lpstr>
      <vt:lpstr>Flow4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 Lerner</dc:creator>
  <cp:lastModifiedBy>Jamie Farquharson</cp:lastModifiedBy>
  <dcterms:created xsi:type="dcterms:W3CDTF">2022-08-15T20:28:44Z</dcterms:created>
  <dcterms:modified xsi:type="dcterms:W3CDTF">2024-09-04T00:27:58Z</dcterms:modified>
</cp:coreProperties>
</file>