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miefarquharson/Desktop/OA/Volcanica/Articles/2024/Issue 1/Harris/"/>
    </mc:Choice>
  </mc:AlternateContent>
  <xr:revisionPtr revIDLastSave="0" documentId="13_ncr:1_{551452BC-5F4B-0941-A8AB-DF5B0E28276B}" xr6:coauthVersionLast="47" xr6:coauthVersionMax="47" xr10:uidLastSave="{00000000-0000-0000-0000-000000000000}"/>
  <bookViews>
    <workbookView xWindow="0" yWindow="500" windowWidth="31300" windowHeight="18520" xr2:uid="{F697C110-C29C-5847-8E14-14600A983143}"/>
  </bookViews>
  <sheets>
    <sheet name="Citation" sheetId="7" r:id="rId1"/>
    <sheet name="Table 1 BND Results" sheetId="4" r:id="rId2"/>
    <sheet name="Table 2 SNGPlag Results" sheetId="1" r:id="rId3"/>
    <sheet name="Table 3 Embayment Transects" sheetId="6" r:id="rId4"/>
    <sheet name="Table 4 Embayment EPMA" sheetId="3" r:id="rId5"/>
    <sheet name="Table 5 Embayment Modeling" sheetId="5" r:id="rId6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4" l="1"/>
  <c r="I6" i="5"/>
  <c r="G32" i="5"/>
  <c r="I47" i="5"/>
  <c r="F47" i="5"/>
  <c r="J17" i="5"/>
  <c r="I17" i="5"/>
  <c r="J32" i="5"/>
  <c r="I32" i="5"/>
  <c r="F17" i="5"/>
  <c r="J21" i="5"/>
  <c r="I21" i="5"/>
  <c r="J22" i="5"/>
  <c r="I22" i="5"/>
  <c r="J23" i="5"/>
  <c r="I23" i="5"/>
  <c r="J24" i="5"/>
  <c r="I24" i="5"/>
  <c r="J25" i="5"/>
  <c r="I25" i="5"/>
  <c r="J26" i="5"/>
  <c r="I26" i="5"/>
  <c r="J27" i="5"/>
  <c r="I27" i="5"/>
  <c r="J28" i="5"/>
  <c r="I28" i="5"/>
  <c r="J29" i="5"/>
  <c r="I29" i="5"/>
  <c r="J30" i="5"/>
  <c r="I30" i="5"/>
  <c r="J31" i="5"/>
  <c r="I31" i="5"/>
  <c r="F32" i="5"/>
  <c r="J10" i="5"/>
  <c r="I10" i="5"/>
  <c r="J9" i="5"/>
  <c r="I9" i="5"/>
  <c r="J6" i="5"/>
  <c r="J16" i="5"/>
  <c r="I16" i="5"/>
  <c r="J8" i="5"/>
  <c r="I8" i="5"/>
  <c r="J15" i="5"/>
  <c r="I15" i="5"/>
  <c r="J14" i="5"/>
  <c r="I14" i="5"/>
  <c r="J13" i="5"/>
  <c r="I13" i="5"/>
  <c r="J12" i="5"/>
  <c r="I12" i="5"/>
  <c r="J11" i="5"/>
  <c r="I11" i="5"/>
  <c r="M36" i="5"/>
  <c r="N36" i="5"/>
  <c r="M40" i="5"/>
  <c r="N40" i="5"/>
  <c r="M37" i="5"/>
  <c r="N37" i="5"/>
  <c r="M45" i="5"/>
  <c r="N45" i="5"/>
  <c r="N43" i="5"/>
  <c r="M43" i="5"/>
  <c r="N39" i="5"/>
  <c r="N44" i="5"/>
  <c r="M39" i="5"/>
  <c r="M44" i="5"/>
  <c r="O39" i="5"/>
  <c r="P39" i="5"/>
  <c r="O40" i="5"/>
  <c r="P40" i="5"/>
  <c r="O37" i="5"/>
  <c r="O36" i="5"/>
  <c r="P36" i="5"/>
  <c r="O45" i="5"/>
  <c r="P45" i="5"/>
  <c r="O43" i="5"/>
  <c r="P43" i="5"/>
  <c r="N41" i="5"/>
  <c r="M41" i="5"/>
  <c r="P37" i="5"/>
  <c r="P47" i="5"/>
  <c r="O47" i="5"/>
  <c r="O41" i="5"/>
  <c r="P41" i="5"/>
  <c r="N42" i="5"/>
  <c r="O44" i="5"/>
  <c r="P44" i="5"/>
  <c r="M42" i="5"/>
  <c r="D14" i="4"/>
  <c r="D13" i="4"/>
  <c r="D12" i="4"/>
  <c r="D9" i="4"/>
  <c r="D8" i="4"/>
  <c r="D7" i="4"/>
  <c r="O42" i="5"/>
  <c r="P42" i="5"/>
  <c r="D25" i="4"/>
  <c r="D24" i="4"/>
  <c r="D23" i="4"/>
  <c r="D22" i="4"/>
  <c r="D21" i="4"/>
  <c r="D20" i="4"/>
  <c r="D19" i="4"/>
  <c r="D18" i="4"/>
  <c r="D17" i="4"/>
  <c r="D16" i="4"/>
  <c r="D15" i="4"/>
  <c r="D11" i="4"/>
  <c r="D10" i="4"/>
  <c r="AQ47" i="3"/>
  <c r="AR50" i="3"/>
  <c r="AR51" i="3"/>
  <c r="AQ50" i="3"/>
  <c r="AQ51" i="3"/>
  <c r="AP50" i="3"/>
  <c r="AP51" i="3"/>
  <c r="AO50" i="3"/>
  <c r="AO51" i="3"/>
  <c r="AN50" i="3"/>
  <c r="AN51" i="3"/>
  <c r="AM50" i="3"/>
  <c r="AM51" i="3"/>
  <c r="AL50" i="3"/>
  <c r="AL51" i="3"/>
  <c r="AK50" i="3"/>
  <c r="AK51" i="3"/>
  <c r="AJ50" i="3"/>
  <c r="AJ51" i="3"/>
  <c r="AI50" i="3"/>
  <c r="AI51" i="3"/>
  <c r="AH50" i="3"/>
  <c r="AH51" i="3"/>
  <c r="AG50" i="3"/>
  <c r="AG51" i="3"/>
  <c r="AR47" i="3"/>
  <c r="AP47" i="3"/>
  <c r="AO47" i="3"/>
  <c r="AN47" i="3"/>
  <c r="AM47" i="3"/>
  <c r="AL47" i="3"/>
  <c r="AK47" i="3"/>
  <c r="AJ47" i="3"/>
  <c r="AI47" i="3"/>
  <c r="AH47" i="3"/>
  <c r="AG47" i="3"/>
  <c r="AS47" i="3"/>
</calcChain>
</file>

<file path=xl/sharedStrings.xml><?xml version="1.0" encoding="utf-8"?>
<sst xmlns="http://schemas.openxmlformats.org/spreadsheetml/2006/main" count="583" uniqueCount="216">
  <si>
    <r>
      <rPr>
        <b/>
        <sz val="12"/>
        <color rgb="FF000000"/>
        <rFont val="Times Roman"/>
      </rPr>
      <t>Supplementary Table 1</t>
    </r>
    <r>
      <rPr>
        <sz val="12"/>
        <color rgb="FF000000"/>
        <rFont val="Times Roman"/>
      </rPr>
      <t>. Results from BND modeling. Decompression rates are shown in MPa/s. For the Toramaru (2006) model, we used two values for sigma (0.025, and 0.06 N/m), representing heterogeneous and homogeneous nucleation, respectively.</t>
    </r>
  </si>
  <si>
    <t>Sample</t>
  </si>
  <si>
    <r>
      <rPr>
        <sz val="12"/>
        <color rgb="FF000000"/>
        <rFont val="Times Roman"/>
      </rPr>
      <t>Nv</t>
    </r>
    <r>
      <rPr>
        <vertAlign val="subscript"/>
        <sz val="12"/>
        <color rgb="FF000000"/>
        <rFont val="Times Roman"/>
      </rPr>
      <t>corr</t>
    </r>
    <r>
      <rPr>
        <sz val="12"/>
        <color rgb="FF000000"/>
        <rFont val="Times Roman"/>
      </rPr>
      <t xml:space="preserve"> (mm</t>
    </r>
    <r>
      <rPr>
        <vertAlign val="superscript"/>
        <sz val="12"/>
        <color rgb="FF000000"/>
        <rFont val="Times Roman"/>
      </rPr>
      <t>-3</t>
    </r>
    <r>
      <rPr>
        <sz val="12"/>
        <color rgb="FF000000"/>
        <rFont val="Times Roman"/>
      </rPr>
      <t>)</t>
    </r>
  </si>
  <si>
    <r>
      <rPr>
        <sz val="12"/>
        <color rgb="FF000000"/>
        <rFont val="Times Roman"/>
      </rPr>
      <t>Nv</t>
    </r>
    <r>
      <rPr>
        <vertAlign val="subscript"/>
        <sz val="12"/>
        <color rgb="FF000000"/>
        <rFont val="Times Roman"/>
      </rPr>
      <t xml:space="preserve">corr </t>
    </r>
    <r>
      <rPr>
        <sz val="12"/>
        <color rgb="FF000000"/>
        <rFont val="Times Roman"/>
      </rPr>
      <t>(m</t>
    </r>
    <r>
      <rPr>
        <vertAlign val="superscript"/>
        <sz val="12"/>
        <color rgb="FF000000"/>
        <rFont val="Times Roman"/>
      </rPr>
      <t>-3</t>
    </r>
    <r>
      <rPr>
        <sz val="12"/>
        <color rgb="FF000000"/>
        <rFont val="Times Roman"/>
      </rPr>
      <t>)</t>
    </r>
  </si>
  <si>
    <t>Toramaru (2006)</t>
  </si>
  <si>
    <t>Hajimirza (2021)</t>
  </si>
  <si>
    <t>Heter. (0.025)</t>
  </si>
  <si>
    <t>Homog. (0.06)</t>
  </si>
  <si>
    <t>dP/dt (MPa/s)</t>
  </si>
  <si>
    <t>conduit radius (m)</t>
  </si>
  <si>
    <t>dP/dt (MP/s)</t>
  </si>
  <si>
    <t>at 780 C</t>
  </si>
  <si>
    <t>7-1-91-1A</t>
  </si>
  <si>
    <t>P22692-2C</t>
  </si>
  <si>
    <t>P22692-2E</t>
  </si>
  <si>
    <t>3292-2A</t>
  </si>
  <si>
    <t>3292-2C</t>
  </si>
  <si>
    <t>7-3-91-1A</t>
  </si>
  <si>
    <t>P-6-21-91-1</t>
  </si>
  <si>
    <t>Toramaru (2006) Parameters</t>
  </si>
  <si>
    <t>Hajimirza (2021) Parameters</t>
  </si>
  <si>
    <r>
      <t>Melt density (kg/m</t>
    </r>
    <r>
      <rPr>
        <vertAlign val="superscript"/>
        <sz val="12"/>
        <color theme="1"/>
        <rFont val="Times Roman"/>
      </rPr>
      <t>3</t>
    </r>
    <r>
      <rPr>
        <sz val="12"/>
        <color theme="1"/>
        <rFont val="Times Roman"/>
      </rPr>
      <t>)</t>
    </r>
  </si>
  <si>
    <t>P_H2O</t>
  </si>
  <si>
    <r>
      <t>C</t>
    </r>
    <r>
      <rPr>
        <vertAlign val="subscript"/>
        <sz val="12"/>
        <color theme="1"/>
        <rFont val="Times Roman"/>
      </rPr>
      <t>H2O</t>
    </r>
    <r>
      <rPr>
        <sz val="12"/>
        <color theme="1"/>
        <rFont val="Times Roman"/>
      </rPr>
      <t xml:space="preserve"> initial (%)</t>
    </r>
  </si>
  <si>
    <t>T</t>
  </si>
  <si>
    <t>T(K)</t>
  </si>
  <si>
    <t>crys</t>
  </si>
  <si>
    <r>
      <t>P</t>
    </r>
    <r>
      <rPr>
        <vertAlign val="subscript"/>
        <sz val="12"/>
        <color theme="1"/>
        <rFont val="Times Roman"/>
      </rPr>
      <t>SAT</t>
    </r>
    <r>
      <rPr>
        <sz val="12"/>
        <color theme="1"/>
        <rFont val="Times Roman"/>
      </rPr>
      <t xml:space="preserve"> (Pa)</t>
    </r>
  </si>
  <si>
    <t>theta</t>
  </si>
  <si>
    <r>
      <rPr>
        <sz val="12"/>
        <color rgb="FF000000"/>
        <rFont val="Times Roman"/>
      </rPr>
      <t>D</t>
    </r>
    <r>
      <rPr>
        <vertAlign val="subscript"/>
        <sz val="12"/>
        <color rgb="FF000000"/>
        <rFont val="Times Roman"/>
      </rPr>
      <t>H2O</t>
    </r>
    <r>
      <rPr>
        <sz val="12"/>
        <color rgb="FF000000"/>
        <rFont val="Times Roman"/>
      </rPr>
      <t xml:space="preserve"> (m</t>
    </r>
    <r>
      <rPr>
        <vertAlign val="superscript"/>
        <sz val="12"/>
        <color rgb="FF000000"/>
        <rFont val="Times Roman"/>
      </rPr>
      <t>2</t>
    </r>
    <r>
      <rPr>
        <sz val="12"/>
        <color rgb="FF000000"/>
        <rFont val="Times Roman"/>
      </rPr>
      <t>/s)</t>
    </r>
  </si>
  <si>
    <t>MDR</t>
  </si>
  <si>
    <r>
      <t>V</t>
    </r>
    <r>
      <rPr>
        <vertAlign val="subscript"/>
        <sz val="12"/>
        <color theme="1"/>
        <rFont val="Times Roman"/>
      </rPr>
      <t>M</t>
    </r>
    <r>
      <rPr>
        <sz val="12"/>
        <color theme="1"/>
        <rFont val="Times Roman"/>
      </rPr>
      <t xml:space="preserve"> (m</t>
    </r>
    <r>
      <rPr>
        <vertAlign val="superscript"/>
        <sz val="12"/>
        <color theme="1"/>
        <rFont val="Times Roman"/>
      </rPr>
      <t>3</t>
    </r>
    <r>
      <rPr>
        <sz val="12"/>
        <color theme="1"/>
        <rFont val="Times Roman"/>
      </rPr>
      <t>)</t>
    </r>
  </si>
  <si>
    <r>
      <rPr>
        <b/>
        <sz val="12"/>
        <color rgb="FF000000"/>
        <rFont val="Times Roman"/>
      </rPr>
      <t>Supplementary Table 2</t>
    </r>
    <r>
      <rPr>
        <sz val="12"/>
        <color rgb="FF000000"/>
        <rFont val="Times Roman"/>
      </rPr>
      <t>. Results from SNGPlag microlite growth models (Andrews and Befus, 2020), using the nucleation and growth rates from Befus and Andrews (2018). Models were run using four different decompression pathways: A) constant-rate, continuous, B) constant-rate with a 6 hour stall at 70 MPa, C) accelerating by 10x from start to end, and D) single-step where magma decompresses from 220 to 30 MPa and then sits.</t>
    </r>
  </si>
  <si>
    <t>A) Constant-rate, continuous decompression</t>
  </si>
  <si>
    <t>Input Parameters</t>
  </si>
  <si>
    <t>MPa/h</t>
  </si>
  <si>
    <t>Crystal Fraction</t>
  </si>
  <si>
    <t>EQB Crystals</t>
  </si>
  <si>
    <t>Supersaturation</t>
  </si>
  <si>
    <r>
      <t>Nvd (mm</t>
    </r>
    <r>
      <rPr>
        <vertAlign val="superscript"/>
        <sz val="12"/>
        <color theme="1"/>
        <rFont val="Times Roman"/>
      </rPr>
      <t>-3</t>
    </r>
    <r>
      <rPr>
        <sz val="12"/>
        <color theme="1"/>
        <rFont val="Times Roman"/>
      </rPr>
      <t>)</t>
    </r>
  </si>
  <si>
    <r>
      <t>Nvd 1 micron (mm</t>
    </r>
    <r>
      <rPr>
        <vertAlign val="superscript"/>
        <sz val="12"/>
        <color theme="1"/>
        <rFont val="Times Roman"/>
      </rPr>
      <t>-3</t>
    </r>
    <r>
      <rPr>
        <sz val="12"/>
        <color theme="1"/>
        <rFont val="Times Roman"/>
      </rPr>
      <t>)</t>
    </r>
  </si>
  <si>
    <t>Nvd 1 micron uncertainty</t>
  </si>
  <si>
    <t>Characteristic microlite size (m), CSD50</t>
  </si>
  <si>
    <t>Characteristic microlite size (m), S50</t>
  </si>
  <si>
    <t>Characteristic microlite size (m), Sn</t>
  </si>
  <si>
    <r>
      <t>Surface Area (m</t>
    </r>
    <r>
      <rPr>
        <vertAlign val="superscript"/>
        <sz val="12"/>
        <color theme="1"/>
        <rFont val="Times Roman"/>
      </rPr>
      <t>2</t>
    </r>
    <r>
      <rPr>
        <sz val="12"/>
        <color theme="1"/>
        <rFont val="Times Roman"/>
      </rPr>
      <t>)</t>
    </r>
  </si>
  <si>
    <t>Pi &amp; Pf =220 &amp; 30 MPa, T=780 C, dP/dt=0.1 MPa/h, 0vol. frac Ante, BA rates</t>
  </si>
  <si>
    <t>Pi &amp; Pf =220 &amp; 30 MPa, T=780 C, dP/dt=1 MPa/h, 0vol. frac Ante, BA rates</t>
  </si>
  <si>
    <t>Pi &amp; Pf =220 &amp; 30 MPa, T=780 C, dP/dt=2.5 MPa/h, 0vol. frac Ante, BA rates</t>
  </si>
  <si>
    <t>Pi &amp; Pf =220 &amp; 30 MPa, T=780 C, dP/dt=5 MPa/h, 0vol. frac Ante, BA rates</t>
  </si>
  <si>
    <t>Pi &amp; Pf =220 &amp; 30 MPa, T=780 C, dP/dt=10 MPa/h, 0vol. frac Ante, BA rates</t>
  </si>
  <si>
    <t>Pi &amp; Pf =220 &amp; 30 MPa, T=780 C, dP/dt=15 MPa/h, 0vol. frac Ante, BA rates</t>
  </si>
  <si>
    <t>Pi &amp; Pf =220 &amp; 30 MPa, T=780 C, dP/dt=20 MPa/h, 0vol. frac Ante, BA rates</t>
  </si>
  <si>
    <t>Pi &amp; Pf =220 &amp; 30 MPa, T=780 C, dP/dt=30 MPa/h, 0vol. frac Ante, BA rates</t>
  </si>
  <si>
    <t>Pi &amp; Pf =220 &amp; 30 MPa, T=780 C, dP/dt=40 MPa/h, 0vol. frac Ante, BA rates</t>
  </si>
  <si>
    <t>Pi &amp; Pf =220 &amp; 30 MPa, T=780 C, dP/dt=50 MPa/h, 0vol. frac Ante, BA rates</t>
  </si>
  <si>
    <t>Pi &amp; Pf =220 &amp; 30 MPa, T=780 C, dP/dt=60 MPa/h, 0vol. frac Ante, BA rates</t>
  </si>
  <si>
    <t>Pi &amp; Pf =220 &amp; 30 MPa, T=780 C, dP/dt=70 MPa/h, 0vol. frac Ante, BA rates</t>
  </si>
  <si>
    <t>Pi &amp; Pf =220 &amp; 30 MPa, T=780 C, dP/dt=80 MPa/h, 0vol. frac Ante, BA rates</t>
  </si>
  <si>
    <t>Pi &amp; Pf =220 &amp; 30 MPa, T=780 C, dP/dt=90 MPa/h, 0vol. frac Ante, BA rates</t>
  </si>
  <si>
    <t>Pi &amp; Pf =220 &amp; 30 MPa, T=780 C, dP/dt=100 MPa/h, 0vol. frac Ante, BA rates</t>
  </si>
  <si>
    <t>Pi &amp; Pf =220 &amp; 30 MPa, T=780 C, dP/dt=120 MPa/h, 0vol. frac Ante, BA rates</t>
  </si>
  <si>
    <t>Pi &amp; Pf =220 &amp; 30 MPa, T=780 C, dP/dt=150 MPa/h, 0vol. frac Ante, BA rates</t>
  </si>
  <si>
    <t>B) Constant-rate decompression w/ 6 hour stall @ 70 MPa</t>
  </si>
  <si>
    <t xml:space="preserve">Input Parameters </t>
  </si>
  <si>
    <t>C) 10x accelerating decompression</t>
  </si>
  <si>
    <t>D) Single-step decompression</t>
  </si>
  <si>
    <r>
      <rPr>
        <b/>
        <sz val="12"/>
        <color rgb="FF000000"/>
        <rFont val="Times Roman"/>
      </rPr>
      <t>Supplementary Table 3</t>
    </r>
    <r>
      <rPr>
        <sz val="12"/>
        <color rgb="FF000000"/>
        <rFont val="Times Roman"/>
      </rPr>
      <t>. FTIR H</t>
    </r>
    <r>
      <rPr>
        <vertAlign val="subscript"/>
        <sz val="12"/>
        <color rgb="FF000000"/>
        <rFont val="Times Roman"/>
      </rPr>
      <t>2</t>
    </r>
    <r>
      <rPr>
        <sz val="12"/>
        <color rgb="FF000000"/>
        <rFont val="Times Roman"/>
      </rPr>
      <t>O transect results. Struck out values indicate points with quartz interference which were not included in the modeling.</t>
    </r>
  </si>
  <si>
    <t>7-1-91-1A-1</t>
  </si>
  <si>
    <t>P22692-2E-5</t>
  </si>
  <si>
    <t>Distance from</t>
  </si>
  <si>
    <t>Absorbance</t>
  </si>
  <si>
    <r>
      <t>H</t>
    </r>
    <r>
      <rPr>
        <vertAlign val="subscript"/>
        <sz val="12"/>
        <color theme="1"/>
        <rFont val="Times Roman"/>
      </rPr>
      <t>2</t>
    </r>
    <r>
      <rPr>
        <sz val="12"/>
        <color theme="1"/>
        <rFont val="Times Roman"/>
      </rPr>
      <t>O</t>
    </r>
  </si>
  <si>
    <t>Error</t>
  </si>
  <si>
    <t>bubble (µm)</t>
  </si>
  <si>
    <r>
      <t>(3570 cm</t>
    </r>
    <r>
      <rPr>
        <vertAlign val="superscript"/>
        <sz val="12"/>
        <color theme="1"/>
        <rFont val="Times Roman"/>
      </rPr>
      <t>-1</t>
    </r>
    <r>
      <rPr>
        <sz val="12"/>
        <color theme="1"/>
        <rFont val="Times Roman"/>
      </rPr>
      <t>)</t>
    </r>
  </si>
  <si>
    <t>(wt. %)</t>
  </si>
  <si>
    <t>(wt.%)</t>
  </si>
  <si>
    <t>7-1-91-1A-2</t>
  </si>
  <si>
    <t>3292-2A-2</t>
  </si>
  <si>
    <t>7-1-91-1A-3</t>
  </si>
  <si>
    <t>3292-2C-1</t>
  </si>
  <si>
    <t>EW910612-1-1</t>
  </si>
  <si>
    <t>7-3-91-1A-1</t>
  </si>
  <si>
    <t>910819-3-1</t>
  </si>
  <si>
    <t>P22692-2E-3</t>
  </si>
  <si>
    <t>P22692-2E-4</t>
  </si>
  <si>
    <r>
      <rPr>
        <b/>
        <sz val="12"/>
        <color rgb="FF000000"/>
        <rFont val="Times Roman"/>
      </rPr>
      <t>Supplementary Table 4</t>
    </r>
    <r>
      <rPr>
        <sz val="12"/>
        <color rgb="FF000000"/>
        <rFont val="Times Roman"/>
      </rPr>
      <t>. Results of microprobe embayment transect analyses including the raw data, as well as the matrix corrected values (includes H2O concentrations). Values in red indicate points which had total values &lt;98.5% or &gt;101.5% and are considered invalid.</t>
    </r>
  </si>
  <si>
    <t>Matrix corrected</t>
  </si>
  <si>
    <t>Oxide (wt.%)</t>
  </si>
  <si>
    <t xml:space="preserve">Uncorrected </t>
  </si>
  <si>
    <t>Run Conditions</t>
  </si>
  <si>
    <t>Distance from rim (µm)</t>
  </si>
  <si>
    <t>Point #</t>
  </si>
  <si>
    <t>SiO2</t>
  </si>
  <si>
    <t>Al2O3</t>
  </si>
  <si>
    <t>Na2O</t>
  </si>
  <si>
    <t>MgO</t>
  </si>
  <si>
    <t>TiO2</t>
  </si>
  <si>
    <t>Cl</t>
  </si>
  <si>
    <t>K2O</t>
  </si>
  <si>
    <t>CaO</t>
  </si>
  <si>
    <t>FeO</t>
  </si>
  <si>
    <t>MnO</t>
  </si>
  <si>
    <t>SO3</t>
  </si>
  <si>
    <t>H2O</t>
  </si>
  <si>
    <t>Total</t>
  </si>
  <si>
    <t>*****************************************************************************************</t>
  </si>
  <si>
    <t>EW91061-1-1</t>
  </si>
  <si>
    <t>Column condition(s) :</t>
  </si>
  <si>
    <t>HV (kV) : 15</t>
  </si>
  <si>
    <t>I (nA) : 10</t>
  </si>
  <si>
    <t>Size (µm) : 10</t>
  </si>
  <si>
    <t>Scanning : Off</t>
  </si>
  <si>
    <t>RasterLength (µm) : 2588.98</t>
  </si>
  <si>
    <t>3292-2A-1</t>
  </si>
  <si>
    <t>Acquisition information :</t>
  </si>
  <si>
    <t>Elt. Line</t>
  </si>
  <si>
    <t>Spec</t>
  </si>
  <si>
    <t>Xtal</t>
  </si>
  <si>
    <t>Peak</t>
  </si>
  <si>
    <t>Pk Time</t>
  </si>
  <si>
    <t>Bg Off1</t>
  </si>
  <si>
    <t>Bg Off2</t>
  </si>
  <si>
    <t>Slope/IBg</t>
  </si>
  <si>
    <t>Bg Time</t>
  </si>
  <si>
    <t>Calibration</t>
  </si>
  <si>
    <t>Intensity</t>
  </si>
  <si>
    <t>Time/Repeat</t>
  </si>
  <si>
    <t>Range</t>
  </si>
  <si>
    <t>#Channels</t>
  </si>
  <si>
    <t>(cps/nA)</t>
  </si>
  <si>
    <t>Si Ka</t>
  </si>
  <si>
    <t>Sp1</t>
  </si>
  <si>
    <t>TAP</t>
  </si>
  <si>
    <t>RHYO_15kV_SiKa-Sp1-TAP_024</t>
  </si>
  <si>
    <t>Al Ka</t>
  </si>
  <si>
    <t>RHYO_15kV_AlKa-Sp1-TAP_015</t>
  </si>
  <si>
    <t>Na Ka</t>
  </si>
  <si>
    <t>Sp2</t>
  </si>
  <si>
    <t>LTAP</t>
  </si>
  <si>
    <t>LABR_15kV_NaKa-Sp2-LTAP_CaKa-Sp5-PET_019</t>
  </si>
  <si>
    <t>Mg Ka</t>
  </si>
  <si>
    <t>BASL_15kV_MgKa-Sp2-LTAP_TiKa-Sp3-LPET_FeKa-Sp4-LIF_010</t>
  </si>
  <si>
    <t>Ti Ka</t>
  </si>
  <si>
    <t>Sp3</t>
  </si>
  <si>
    <t>LPET</t>
  </si>
  <si>
    <t>Cl Ka</t>
  </si>
  <si>
    <t>TUGT_15kV_ClKa-Sp3-LPET_018</t>
  </si>
  <si>
    <t>K  Ka</t>
  </si>
  <si>
    <t>Sp5</t>
  </si>
  <si>
    <t>PET</t>
  </si>
  <si>
    <t>KSPR_15kV_KKa-Sp5-PET_037</t>
  </si>
  <si>
    <t>Ca Ka</t>
  </si>
  <si>
    <t>Fe Ka</t>
  </si>
  <si>
    <t>Sp4</t>
  </si>
  <si>
    <t>LIF</t>
  </si>
  <si>
    <t>Mn Ka</t>
  </si>
  <si>
    <t>PYMN_15kV_MnKa-Sp4-LIF_036</t>
  </si>
  <si>
    <t>S  Ka</t>
  </si>
  <si>
    <t>CHAL_15kV_SKa-Sp3-LPET_SKa-Sp5-PET_003</t>
  </si>
  <si>
    <t>Eds Time = 60s</t>
  </si>
  <si>
    <t>RHYO standard analyses</t>
  </si>
  <si>
    <t>wt.%</t>
  </si>
  <si>
    <t>P2O5</t>
  </si>
  <si>
    <t>n.d.</t>
  </si>
  <si>
    <t>AVG</t>
  </si>
  <si>
    <t>P22692-2E-2</t>
  </si>
  <si>
    <t>1SD</t>
  </si>
  <si>
    <t>2SD</t>
  </si>
  <si>
    <t>7-1-91-1A-4</t>
  </si>
  <si>
    <t>7-3-91-1A-1(1)</t>
  </si>
  <si>
    <t>7-3-91-1A-1(2)</t>
  </si>
  <si>
    <r>
      <rPr>
        <b/>
        <sz val="12"/>
        <color rgb="FF000000"/>
        <rFont val="Times New Roman"/>
        <family val="1"/>
      </rPr>
      <t>Supplementary Table 5</t>
    </r>
    <r>
      <rPr>
        <sz val="12"/>
        <color rgb="FF000000"/>
        <rFont val="Times New Roman"/>
        <family val="1"/>
      </rPr>
      <t xml:space="preserve">. Results of embayment diffusion modeling for A) constant-rate melt inclusion starting condition, B) constant-rate embayment interior starting condition, and C) two-stage melt inclusion starting condition. Values in red indicate model results which produced misfit values of &gt;1. These red values are not considered valid. </t>
    </r>
  </si>
  <si>
    <t>A) Constant-rate melt inclusion start (cycled through dP/dt: 0.001:0.001:1, with bubble radius fixed at 0.1 and fragmentation pressure based on mouth pressure)</t>
  </si>
  <si>
    <r>
      <t>Initial H</t>
    </r>
    <r>
      <rPr>
        <vertAlign val="subscript"/>
        <sz val="12"/>
        <color theme="1"/>
        <rFont val="Times Roman"/>
      </rPr>
      <t>2</t>
    </r>
    <r>
      <rPr>
        <sz val="12"/>
        <color theme="1"/>
        <rFont val="Times Roman"/>
      </rPr>
      <t>O (wt.%)</t>
    </r>
  </si>
  <si>
    <t>Initial pressure (MPa)</t>
  </si>
  <si>
    <t>Frag. pressure (MPa)</t>
  </si>
  <si>
    <t>Best fit dP/dt (MPa/s)</t>
  </si>
  <si>
    <t>Error ( - ) (MPa/s)</t>
  </si>
  <si>
    <t>Error ( + ) (MPa/s)</t>
  </si>
  <si>
    <t>Ascent rate (m/s)</t>
  </si>
  <si>
    <t>Ascent time (min)</t>
  </si>
  <si>
    <t>Misfit</t>
  </si>
  <si>
    <t>---</t>
  </si>
  <si>
    <t>&gt;0.002</t>
  </si>
  <si>
    <t>Average</t>
  </si>
  <si>
    <t>B) Constant-rate embayment interior start (cycled through dP/dt: 0.001:0.001:1, with bubble radius fixed at 0.1 and fragmentation pressure based on mouth pressure)</t>
  </si>
  <si>
    <t>&gt;0.939</t>
  </si>
  <si>
    <t>&gt;0.52</t>
  </si>
  <si>
    <t>&gt;0.814</t>
  </si>
  <si>
    <t>&gt;0.775</t>
  </si>
  <si>
    <t>&gt;0.899</t>
  </si>
  <si>
    <t>&gt;0.921</t>
  </si>
  <si>
    <t>A) Two-stage melt inclusion start (cycled through dP/dt_initial: 0.001:0.001:0.01, dP/dt_final: 0.01:0.01:1, with bubble radius fixed at 0.1 and fragmentation pressure based on mouth pressure)</t>
  </si>
  <si>
    <t>Initial dP/dt (MPa/s)</t>
  </si>
  <si>
    <t>Initial error ( - ) (MPa/s)*</t>
  </si>
  <si>
    <t>Initial error ( + ) (MPa/s)*</t>
  </si>
  <si>
    <t>Final dP/dt (MPa/s)</t>
  </si>
  <si>
    <t>Final error ( - ) (MPa/s)*</t>
  </si>
  <si>
    <t>Final error ( + ) (MPa/s)*</t>
  </si>
  <si>
    <t>Intermediate P (MPa)</t>
  </si>
  <si>
    <t>Initial ascent time (min)</t>
  </si>
  <si>
    <t>Final ascent time (min)</t>
  </si>
  <si>
    <t>Total ascent time (min)</t>
  </si>
  <si>
    <t>Total ascent time (hrs)</t>
  </si>
  <si>
    <t>*Modeled with a different dP/dt range</t>
  </si>
  <si>
    <t>&gt;0.02</t>
  </si>
  <si>
    <t>&gt;0.97</t>
  </si>
  <si>
    <t>&gt;0.15</t>
  </si>
  <si>
    <t>&gt;0.81</t>
  </si>
  <si>
    <t>&gt;0.6</t>
  </si>
  <si>
    <t>&gt;0.79</t>
  </si>
  <si>
    <t>&gt;0.38</t>
  </si>
  <si>
    <t>&gt;0.61</t>
  </si>
  <si>
    <t>* The upper and lower error bounds presented for the initial and final stages of decompression above assume the model recovers the best fit intermediate pressure.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</si>
</sst>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0"/>
  </numFmts>
  <fonts count="28">
    <font>
      <sz val="12"/>
      <color theme="1"/>
      <name val="Calibri"/>
      <family val="2"/>
      <scheme val="minor"/>
    </font>
    <font>
      <sz val="12"/>
      <color theme="1"/>
      <name val="Times Roman"/>
    </font>
    <font>
      <sz val="12"/>
      <name val="Times Roman"/>
    </font>
    <font>
      <sz val="12"/>
      <color rgb="FFFF0000"/>
      <name val="Times Roman"/>
    </font>
    <font>
      <vertAlign val="subscript"/>
      <sz val="12"/>
      <color theme="1"/>
      <name val="Times Roman"/>
    </font>
    <font>
      <sz val="11"/>
      <color rgb="FFFF0000"/>
      <name val="Times Roman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Times Roman"/>
    </font>
    <font>
      <sz val="11"/>
      <name val="Times Roman"/>
    </font>
    <font>
      <sz val="22"/>
      <color theme="1"/>
      <name val="Times Roman"/>
    </font>
    <font>
      <sz val="22"/>
      <color theme="1"/>
      <name val="Calibri"/>
      <family val="2"/>
      <scheme val="minor"/>
    </font>
    <font>
      <strike/>
      <sz val="12"/>
      <color theme="1"/>
      <name val="Times Roman"/>
    </font>
    <font>
      <strike/>
      <sz val="12"/>
      <name val="Times Roman"/>
    </font>
    <font>
      <vertAlign val="superscript"/>
      <sz val="12"/>
      <color theme="1"/>
      <name val="Times Roman"/>
    </font>
    <font>
      <sz val="12"/>
      <color rgb="FF000000"/>
      <name val="Times Roman"/>
    </font>
    <font>
      <sz val="14"/>
      <color theme="1"/>
      <name val="Times Roman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vertAlign val="subscript"/>
      <sz val="12"/>
      <color rgb="FF000000"/>
      <name val="Times Roman"/>
    </font>
    <font>
      <vertAlign val="superscript"/>
      <sz val="12"/>
      <color rgb="FF000000"/>
      <name val="Times Roman"/>
    </font>
    <font>
      <b/>
      <sz val="12"/>
      <color rgb="FF000000"/>
      <name val="Times Roman"/>
    </font>
    <font>
      <b/>
      <sz val="14"/>
      <color theme="1"/>
      <name val="Times Roman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indexed="64"/>
      </bottom>
      <diagonal/>
    </border>
    <border>
      <left/>
      <right/>
      <top style="medium">
        <color rgb="FF000000"/>
      </top>
      <bottom style="double">
        <color indexed="64"/>
      </bottom>
      <diagonal/>
    </border>
    <border>
      <left/>
      <right style="medium">
        <color rgb="FF000000"/>
      </right>
      <top style="medium">
        <color rgb="FF000000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301">
    <xf numFmtId="0" fontId="0" fillId="0" borderId="0" xfId="0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8" xfId="0" applyFont="1" applyBorder="1"/>
    <xf numFmtId="0" fontId="1" fillId="2" borderId="6" xfId="0" applyFont="1" applyFill="1" applyBorder="1"/>
    <xf numFmtId="1" fontId="1" fillId="2" borderId="7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1" fontId="1" fillId="0" borderId="5" xfId="0" applyNumberFormat="1" applyFont="1" applyBorder="1"/>
    <xf numFmtId="11" fontId="1" fillId="0" borderId="8" xfId="0" applyNumberFormat="1" applyFont="1" applyBorder="1"/>
    <xf numFmtId="2" fontId="1" fillId="0" borderId="0" xfId="0" applyNumberFormat="1" applyFont="1"/>
    <xf numFmtId="0" fontId="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2" fontId="2" fillId="0" borderId="0" xfId="0" applyNumberFormat="1" applyFont="1" applyAlignment="1">
      <alignment horizontal="center" wrapText="1"/>
    </xf>
    <xf numFmtId="2" fontId="1" fillId="0" borderId="5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2" fontId="12" fillId="0" borderId="0" xfId="0" applyNumberFormat="1" applyFont="1" applyAlignment="1">
      <alignment horizontal="center"/>
    </xf>
    <xf numFmtId="2" fontId="12" fillId="0" borderId="5" xfId="0" applyNumberFormat="1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2" fontId="12" fillId="0" borderId="7" xfId="0" applyNumberFormat="1" applyFont="1" applyBorder="1" applyAlignment="1">
      <alignment horizontal="center"/>
    </xf>
    <xf numFmtId="2" fontId="12" fillId="0" borderId="8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 wrapText="1"/>
    </xf>
    <xf numFmtId="164" fontId="13" fillId="0" borderId="7" xfId="0" applyNumberFormat="1" applyFont="1" applyBorder="1" applyAlignment="1">
      <alignment horizontal="center"/>
    </xf>
    <xf numFmtId="2" fontId="13" fillId="0" borderId="7" xfId="0" applyNumberFormat="1" applyFont="1" applyBorder="1" applyAlignment="1">
      <alignment horizontal="center" wrapText="1"/>
    </xf>
    <xf numFmtId="0" fontId="2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18" xfId="0" applyFont="1" applyBorder="1"/>
    <xf numFmtId="2" fontId="1" fillId="0" borderId="19" xfId="0" applyNumberFormat="1" applyFont="1" applyBorder="1"/>
    <xf numFmtId="2" fontId="1" fillId="0" borderId="20" xfId="0" applyNumberFormat="1" applyFont="1" applyBorder="1"/>
    <xf numFmtId="2" fontId="0" fillId="0" borderId="0" xfId="0" applyNumberFormat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11" fontId="1" fillId="3" borderId="0" xfId="0" applyNumberFormat="1" applyFont="1" applyFill="1" applyAlignment="1">
      <alignment horizontal="center"/>
    </xf>
    <xf numFmtId="11" fontId="1" fillId="3" borderId="0" xfId="0" applyNumberFormat="1" applyFont="1" applyFill="1"/>
    <xf numFmtId="2" fontId="1" fillId="2" borderId="4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2" fontId="5" fillId="2" borderId="5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/>
    </xf>
    <xf numFmtId="2" fontId="1" fillId="2" borderId="7" xfId="0" applyNumberFormat="1" applyFont="1" applyFill="1" applyBorder="1" applyAlignment="1">
      <alignment horizontal="center" vertical="center"/>
    </xf>
    <xf numFmtId="2" fontId="5" fillId="2" borderId="8" xfId="0" applyNumberFormat="1" applyFont="1" applyFill="1" applyBorder="1" applyAlignment="1">
      <alignment horizontal="center" vertical="center"/>
    </xf>
    <xf numFmtId="2" fontId="1" fillId="2" borderId="8" xfId="0" applyNumberFormat="1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4" xfId="0" quotePrefix="1" applyFont="1" applyBorder="1" applyAlignment="1">
      <alignment horizontal="center"/>
    </xf>
    <xf numFmtId="0" fontId="1" fillId="0" borderId="5" xfId="0" quotePrefix="1" applyFont="1" applyBorder="1" applyAlignment="1">
      <alignment horizontal="center"/>
    </xf>
    <xf numFmtId="11" fontId="1" fillId="2" borderId="0" xfId="0" applyNumberFormat="1" applyFont="1" applyFill="1" applyAlignment="1">
      <alignment horizontal="center"/>
    </xf>
    <xf numFmtId="11" fontId="1" fillId="0" borderId="27" xfId="0" applyNumberFormat="1" applyFont="1" applyBorder="1" applyAlignment="1">
      <alignment horizontal="center"/>
    </xf>
    <xf numFmtId="11" fontId="1" fillId="0" borderId="22" xfId="0" applyNumberFormat="1" applyFont="1" applyBorder="1" applyAlignment="1">
      <alignment horizontal="center"/>
    </xf>
    <xf numFmtId="11" fontId="1" fillId="0" borderId="0" xfId="0" applyNumberFormat="1" applyFont="1" applyAlignment="1">
      <alignment horizontal="center"/>
    </xf>
    <xf numFmtId="11" fontId="1" fillId="0" borderId="24" xfId="0" applyNumberFormat="1" applyFont="1" applyBorder="1" applyAlignment="1">
      <alignment horizontal="center"/>
    </xf>
    <xf numFmtId="0" fontId="1" fillId="2" borderId="23" xfId="0" applyFont="1" applyFill="1" applyBorder="1"/>
    <xf numFmtId="11" fontId="1" fillId="2" borderId="24" xfId="0" applyNumberFormat="1" applyFont="1" applyFill="1" applyBorder="1" applyAlignment="1">
      <alignment horizontal="center"/>
    </xf>
    <xf numFmtId="11" fontId="1" fillId="0" borderId="28" xfId="0" applyNumberFormat="1" applyFont="1" applyBorder="1" applyAlignment="1">
      <alignment horizontal="center"/>
    </xf>
    <xf numFmtId="11" fontId="1" fillId="0" borderId="26" xfId="0" applyNumberFormat="1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5" fillId="2" borderId="23" xfId="0" applyFont="1" applyFill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" fillId="3" borderId="23" xfId="0" applyFont="1" applyFill="1" applyBorder="1"/>
    <xf numFmtId="11" fontId="1" fillId="3" borderId="24" xfId="0" applyNumberFormat="1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12" xfId="0" applyFont="1" applyFill="1" applyBorder="1"/>
    <xf numFmtId="0" fontId="1" fillId="3" borderId="4" xfId="0" applyFont="1" applyFill="1" applyBorder="1"/>
    <xf numFmtId="0" fontId="1" fillId="3" borderId="6" xfId="0" applyFont="1" applyFill="1" applyBorder="1"/>
    <xf numFmtId="0" fontId="1" fillId="3" borderId="7" xfId="0" applyFont="1" applyFill="1" applyBorder="1"/>
    <xf numFmtId="0" fontId="1" fillId="3" borderId="29" xfId="0" applyFont="1" applyFill="1" applyBorder="1"/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" fontId="1" fillId="3" borderId="0" xfId="0" applyNumberFormat="1" applyFont="1" applyFill="1" applyAlignment="1">
      <alignment horizontal="center"/>
    </xf>
    <xf numFmtId="0" fontId="1" fillId="3" borderId="7" xfId="0" applyFont="1" applyFill="1" applyBorder="1" applyAlignment="1">
      <alignment horizontal="center"/>
    </xf>
    <xf numFmtId="1" fontId="1" fillId="3" borderId="7" xfId="0" applyNumberFormat="1" applyFont="1" applyFill="1" applyBorder="1" applyAlignment="1">
      <alignment horizontal="center"/>
    </xf>
    <xf numFmtId="0" fontId="1" fillId="3" borderId="0" xfId="0" applyFont="1" applyFill="1" applyAlignment="1">
      <alignment horizontal="center" vertical="center"/>
    </xf>
    <xf numFmtId="166" fontId="1" fillId="3" borderId="0" xfId="0" applyNumberFormat="1" applyFont="1" applyFill="1" applyAlignment="1">
      <alignment horizontal="center" vertical="center"/>
    </xf>
    <xf numFmtId="1" fontId="1" fillId="3" borderId="0" xfId="0" applyNumberFormat="1" applyFont="1" applyFill="1" applyAlignment="1">
      <alignment horizontal="center" vertical="center"/>
    </xf>
    <xf numFmtId="11" fontId="1" fillId="3" borderId="0" xfId="0" applyNumberFormat="1" applyFont="1" applyFill="1" applyAlignment="1">
      <alignment horizontal="center" vertical="center"/>
    </xf>
    <xf numFmtId="11" fontId="1" fillId="3" borderId="5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6" fontId="1" fillId="3" borderId="7" xfId="0" applyNumberFormat="1" applyFont="1" applyFill="1" applyBorder="1" applyAlignment="1">
      <alignment horizontal="center" vertical="center"/>
    </xf>
    <xf numFmtId="1" fontId="1" fillId="3" borderId="7" xfId="0" applyNumberFormat="1" applyFont="1" applyFill="1" applyBorder="1" applyAlignment="1">
      <alignment horizontal="center" vertical="center"/>
    </xf>
    <xf numFmtId="11" fontId="1" fillId="3" borderId="7" xfId="0" applyNumberFormat="1" applyFont="1" applyFill="1" applyBorder="1" applyAlignment="1">
      <alignment horizontal="center" vertical="center"/>
    </xf>
    <xf numFmtId="11" fontId="1" fillId="3" borderId="8" xfId="0" applyNumberFormat="1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11" fontId="1" fillId="3" borderId="24" xfId="0" applyNumberFormat="1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8" fillId="3" borderId="0" xfId="0" applyFont="1" applyFill="1"/>
    <xf numFmtId="0" fontId="1" fillId="2" borderId="0" xfId="0" applyFont="1" applyFill="1" applyAlignment="1">
      <alignment horizontal="center" vertical="center"/>
    </xf>
    <xf numFmtId="166" fontId="1" fillId="2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11" fontId="1" fillId="2" borderId="0" xfId="0" applyNumberFormat="1" applyFont="1" applyFill="1" applyAlignment="1">
      <alignment horizontal="center" vertical="center"/>
    </xf>
    <xf numFmtId="11" fontId="1" fillId="2" borderId="5" xfId="0" applyNumberFormat="1" applyFont="1" applyFill="1" applyBorder="1" applyAlignment="1">
      <alignment horizontal="center" vertical="center"/>
    </xf>
    <xf numFmtId="11" fontId="1" fillId="2" borderId="24" xfId="0" applyNumberFormat="1" applyFont="1" applyFill="1" applyBorder="1" applyAlignment="1">
      <alignment horizontal="center" vertical="center"/>
    </xf>
    <xf numFmtId="0" fontId="1" fillId="2" borderId="25" xfId="0" applyFont="1" applyFill="1" applyBorder="1"/>
    <xf numFmtId="0" fontId="1" fillId="2" borderId="28" xfId="0" applyFont="1" applyFill="1" applyBorder="1" applyAlignment="1">
      <alignment horizontal="center" vertical="center"/>
    </xf>
    <xf numFmtId="166" fontId="1" fillId="2" borderId="28" xfId="0" applyNumberFormat="1" applyFont="1" applyFill="1" applyBorder="1" applyAlignment="1">
      <alignment horizontal="center" vertical="center"/>
    </xf>
    <xf numFmtId="1" fontId="1" fillId="2" borderId="28" xfId="0" applyNumberFormat="1" applyFont="1" applyFill="1" applyBorder="1" applyAlignment="1">
      <alignment horizontal="center" vertical="center"/>
    </xf>
    <xf numFmtId="11" fontId="1" fillId="2" borderId="28" xfId="0" applyNumberFormat="1" applyFont="1" applyFill="1" applyBorder="1" applyAlignment="1">
      <alignment horizontal="center" vertical="center"/>
    </xf>
    <xf numFmtId="11" fontId="1" fillId="2" borderId="26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6" fontId="1" fillId="2" borderId="7" xfId="0" applyNumberFormat="1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/>
    </xf>
    <xf numFmtId="11" fontId="1" fillId="2" borderId="7" xfId="0" applyNumberFormat="1" applyFont="1" applyFill="1" applyBorder="1" applyAlignment="1">
      <alignment horizontal="center" vertical="center"/>
    </xf>
    <xf numFmtId="11" fontId="1" fillId="2" borderId="8" xfId="0" applyNumberFormat="1" applyFont="1" applyFill="1" applyBorder="1" applyAlignment="1">
      <alignment horizontal="center" vertical="center"/>
    </xf>
    <xf numFmtId="0" fontId="15" fillId="0" borderId="0" xfId="0" applyFont="1"/>
    <xf numFmtId="0" fontId="17" fillId="3" borderId="0" xfId="0" applyFont="1" applyFill="1"/>
    <xf numFmtId="0" fontId="15" fillId="3" borderId="0" xfId="0" applyFont="1" applyFill="1"/>
    <xf numFmtId="0" fontId="17" fillId="3" borderId="0" xfId="0" applyFont="1" applyFill="1" applyAlignment="1">
      <alignment horizontal="center"/>
    </xf>
    <xf numFmtId="0" fontId="16" fillId="3" borderId="0" xfId="0" applyFont="1" applyFill="1"/>
    <xf numFmtId="0" fontId="10" fillId="3" borderId="0" xfId="0" applyFont="1" applyFill="1"/>
    <xf numFmtId="0" fontId="10" fillId="3" borderId="0" xfId="0" applyFont="1" applyFill="1" applyAlignment="1">
      <alignment horizontal="center"/>
    </xf>
    <xf numFmtId="0" fontId="11" fillId="3" borderId="0" xfId="0" applyFont="1" applyFill="1"/>
    <xf numFmtId="0" fontId="0" fillId="3" borderId="0" xfId="0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0" fillId="3" borderId="2" xfId="0" applyFill="1" applyBorder="1"/>
    <xf numFmtId="0" fontId="0" fillId="3" borderId="3" xfId="0" applyFill="1" applyBorder="1"/>
    <xf numFmtId="1" fontId="1" fillId="3" borderId="2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/>
    </xf>
    <xf numFmtId="2" fontId="5" fillId="3" borderId="3" xfId="0" applyNumberFormat="1" applyFont="1" applyFill="1" applyBorder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/>
    </xf>
    <xf numFmtId="2" fontId="1" fillId="3" borderId="3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0" fillId="3" borderId="5" xfId="0" applyFill="1" applyBorder="1"/>
    <xf numFmtId="0" fontId="1" fillId="3" borderId="5" xfId="0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/>
    </xf>
    <xf numFmtId="2" fontId="5" fillId="3" borderId="5" xfId="0" applyNumberFormat="1" applyFont="1" applyFill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left" vertical="center" indent="8"/>
    </xf>
    <xf numFmtId="0" fontId="1" fillId="3" borderId="8" xfId="0" applyFont="1" applyFill="1" applyBorder="1" applyAlignment="1">
      <alignment horizontal="center"/>
    </xf>
    <xf numFmtId="2" fontId="1" fillId="3" borderId="6" xfId="0" applyNumberFormat="1" applyFont="1" applyFill="1" applyBorder="1" applyAlignment="1">
      <alignment horizontal="center" vertical="center"/>
    </xf>
    <xf numFmtId="2" fontId="1" fillId="3" borderId="7" xfId="0" applyNumberFormat="1" applyFont="1" applyFill="1" applyBorder="1" applyAlignment="1">
      <alignment horizontal="center" vertical="center"/>
    </xf>
    <xf numFmtId="2" fontId="5" fillId="3" borderId="8" xfId="0" applyNumberFormat="1" applyFont="1" applyFill="1" applyBorder="1" applyAlignment="1">
      <alignment horizontal="center" vertical="center"/>
    </xf>
    <xf numFmtId="2" fontId="1" fillId="3" borderId="8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6" fillId="3" borderId="6" xfId="0" applyFont="1" applyFill="1" applyBorder="1" applyAlignment="1">
      <alignment vertical="center"/>
    </xf>
    <xf numFmtId="0" fontId="0" fillId="3" borderId="7" xfId="0" applyFill="1" applyBorder="1"/>
    <xf numFmtId="0" fontId="0" fillId="3" borderId="8" xfId="0" applyFill="1" applyBorder="1"/>
    <xf numFmtId="0" fontId="8" fillId="3" borderId="1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9" fillId="3" borderId="9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5" xfId="0" applyFont="1" applyFill="1" applyBorder="1" applyAlignment="1">
      <alignment horizontal="center"/>
    </xf>
    <xf numFmtId="164" fontId="9" fillId="3" borderId="0" xfId="0" applyNumberFormat="1" applyFont="1" applyFill="1" applyAlignment="1">
      <alignment horizontal="center"/>
    </xf>
    <xf numFmtId="0" fontId="1" fillId="3" borderId="5" xfId="0" applyFont="1" applyFill="1" applyBorder="1"/>
    <xf numFmtId="0" fontId="1" fillId="3" borderId="8" xfId="0" applyFont="1" applyFill="1" applyBorder="1"/>
    <xf numFmtId="0" fontId="0" fillId="3" borderId="0" xfId="0" applyFill="1" applyAlignment="1">
      <alignment horizontal="center"/>
    </xf>
    <xf numFmtId="0" fontId="22" fillId="3" borderId="0" xfId="0" applyFont="1" applyFill="1"/>
    <xf numFmtId="0" fontId="23" fillId="3" borderId="0" xfId="0" applyFont="1" applyFill="1"/>
    <xf numFmtId="0" fontId="24" fillId="3" borderId="0" xfId="0" applyFont="1" applyFill="1" applyAlignment="1">
      <alignment vertical="center"/>
    </xf>
    <xf numFmtId="0" fontId="18" fillId="3" borderId="0" xfId="0" applyFont="1" applyFill="1" applyAlignment="1">
      <alignment wrapText="1"/>
    </xf>
    <xf numFmtId="0" fontId="18" fillId="3" borderId="0" xfId="0" applyFont="1" applyFill="1" applyAlignment="1">
      <alignment horizontal="left" wrapText="1"/>
    </xf>
    <xf numFmtId="1" fontId="0" fillId="3" borderId="0" xfId="0" applyNumberFormat="1" applyFill="1" applyAlignment="1">
      <alignment horizontal="center" vertical="center"/>
    </xf>
    <xf numFmtId="164" fontId="0" fillId="3" borderId="0" xfId="0" applyNumberFormat="1" applyFill="1"/>
    <xf numFmtId="2" fontId="1" fillId="3" borderId="0" xfId="0" applyNumberFormat="1" applyFont="1" applyFill="1" applyAlignment="1">
      <alignment horizontal="center"/>
    </xf>
    <xf numFmtId="165" fontId="1" fillId="3" borderId="0" xfId="0" applyNumberFormat="1" applyFon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25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/>
    </xf>
    <xf numFmtId="0" fontId="15" fillId="0" borderId="4" xfId="0" applyFont="1" applyBorder="1"/>
    <xf numFmtId="164" fontId="1" fillId="3" borderId="0" xfId="0" applyNumberFormat="1" applyFont="1" applyFill="1" applyAlignment="1">
      <alignment horizontal="center" vertical="center"/>
    </xf>
    <xf numFmtId="2" fontId="1" fillId="3" borderId="0" xfId="0" quotePrefix="1" applyNumberFormat="1" applyFont="1" applyFill="1" applyAlignment="1">
      <alignment horizontal="center" vertical="center"/>
    </xf>
    <xf numFmtId="165" fontId="1" fillId="3" borderId="0" xfId="0" applyNumberFormat="1" applyFont="1" applyFill="1" applyAlignment="1">
      <alignment horizontal="center" vertical="center"/>
    </xf>
    <xf numFmtId="0" fontId="1" fillId="3" borderId="0" xfId="0" quotePrefix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0" xfId="0" quotePrefix="1" applyFont="1" applyFill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165" fontId="3" fillId="3" borderId="0" xfId="0" applyNumberFormat="1" applyFont="1" applyFill="1" applyAlignment="1">
      <alignment horizontal="center" vertical="center"/>
    </xf>
    <xf numFmtId="0" fontId="2" fillId="3" borderId="21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 vertical="center"/>
    </xf>
    <xf numFmtId="0" fontId="1" fillId="3" borderId="27" xfId="0" quotePrefix="1" applyFont="1" applyFill="1" applyBorder="1" applyAlignment="1">
      <alignment horizontal="center" vertical="center"/>
    </xf>
    <xf numFmtId="2" fontId="1" fillId="3" borderId="27" xfId="0" applyNumberFormat="1" applyFont="1" applyFill="1" applyBorder="1" applyAlignment="1">
      <alignment horizontal="center" vertical="center"/>
    </xf>
    <xf numFmtId="165" fontId="1" fillId="3" borderId="27" xfId="0" applyNumberFormat="1" applyFont="1" applyFill="1" applyBorder="1" applyAlignment="1">
      <alignment horizontal="center" vertical="center"/>
    </xf>
    <xf numFmtId="164" fontId="1" fillId="3" borderId="22" xfId="0" applyNumberFormat="1" applyFont="1" applyFill="1" applyBorder="1" applyAlignment="1">
      <alignment horizontal="center"/>
    </xf>
    <xf numFmtId="164" fontId="1" fillId="3" borderId="24" xfId="0" applyNumberFormat="1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8" xfId="0" quotePrefix="1" applyFont="1" applyFill="1" applyBorder="1" applyAlignment="1">
      <alignment horizontal="center" vertical="center"/>
    </xf>
    <xf numFmtId="2" fontId="3" fillId="3" borderId="28" xfId="0" applyNumberFormat="1" applyFont="1" applyFill="1" applyBorder="1" applyAlignment="1">
      <alignment horizontal="center" vertical="center"/>
    </xf>
    <xf numFmtId="165" fontId="3" fillId="3" borderId="28" xfId="0" applyNumberFormat="1" applyFont="1" applyFill="1" applyBorder="1" applyAlignment="1">
      <alignment horizontal="center" vertical="center"/>
    </xf>
    <xf numFmtId="164" fontId="3" fillId="3" borderId="26" xfId="0" applyNumberFormat="1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/>
    </xf>
    <xf numFmtId="164" fontId="3" fillId="3" borderId="24" xfId="0" applyNumberFormat="1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/>
    </xf>
    <xf numFmtId="164" fontId="1" fillId="3" borderId="22" xfId="0" applyNumberFormat="1" applyFont="1" applyFill="1" applyBorder="1" applyAlignment="1">
      <alignment horizontal="center" vertical="center"/>
    </xf>
    <xf numFmtId="0" fontId="15" fillId="3" borderId="0" xfId="0" quotePrefix="1" applyFont="1" applyFill="1" applyAlignment="1">
      <alignment horizontal="center" vertical="center"/>
    </xf>
    <xf numFmtId="164" fontId="3" fillId="3" borderId="26" xfId="0" quotePrefix="1" applyNumberFormat="1" applyFont="1" applyFill="1" applyBorder="1" applyAlignment="1">
      <alignment horizontal="center" vertical="center"/>
    </xf>
    <xf numFmtId="0" fontId="15" fillId="3" borderId="23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164" fontId="15" fillId="3" borderId="24" xfId="0" quotePrefix="1" applyNumberFormat="1" applyFont="1" applyFill="1" applyBorder="1" applyAlignment="1">
      <alignment horizontal="center" vertical="center"/>
    </xf>
    <xf numFmtId="164" fontId="15" fillId="3" borderId="24" xfId="0" applyNumberFormat="1" applyFont="1" applyFill="1" applyBorder="1" applyAlignment="1">
      <alignment horizontal="center" vertical="center"/>
    </xf>
    <xf numFmtId="0" fontId="3" fillId="3" borderId="24" xfId="0" quotePrefix="1" applyFont="1" applyFill="1" applyBorder="1" applyAlignment="1">
      <alignment horizontal="center" vertical="center"/>
    </xf>
    <xf numFmtId="2" fontId="15" fillId="3" borderId="0" xfId="0" applyNumberFormat="1" applyFont="1" applyFill="1" applyAlignment="1">
      <alignment horizontal="center" vertical="center"/>
    </xf>
    <xf numFmtId="165" fontId="15" fillId="3" borderId="0" xfId="0" applyNumberFormat="1" applyFont="1" applyFill="1" applyAlignment="1">
      <alignment horizontal="center" vertical="center"/>
    </xf>
    <xf numFmtId="164" fontId="0" fillId="3" borderId="0" xfId="0" applyNumberFormat="1" applyFill="1" applyAlignment="1">
      <alignment horizontal="center"/>
    </xf>
    <xf numFmtId="0" fontId="1" fillId="3" borderId="0" xfId="0" applyFont="1" applyFill="1" applyAlignment="1">
      <alignment horizontal="right" vertical="center"/>
    </xf>
    <xf numFmtId="0" fontId="2" fillId="3" borderId="1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65" fontId="1" fillId="3" borderId="2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4" fontId="1" fillId="3" borderId="5" xfId="0" applyNumberFormat="1" applyFont="1" applyFill="1" applyBorder="1" applyAlignment="1">
      <alignment horizontal="center"/>
    </xf>
    <xf numFmtId="0" fontId="3" fillId="3" borderId="5" xfId="0" quotePrefix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/>
    </xf>
    <xf numFmtId="0" fontId="3" fillId="3" borderId="7" xfId="0" quotePrefix="1" applyFont="1" applyFill="1" applyBorder="1" applyAlignment="1">
      <alignment horizontal="center" vertical="center"/>
    </xf>
    <xf numFmtId="0" fontId="3" fillId="3" borderId="8" xfId="0" quotePrefix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164" fontId="0" fillId="3" borderId="0" xfId="0" applyNumberFormat="1" applyFill="1" applyAlignment="1">
      <alignment horizontal="center" vertical="center"/>
    </xf>
    <xf numFmtId="0" fontId="8" fillId="3" borderId="0" xfId="0" applyFont="1" applyFill="1" applyAlignment="1">
      <alignment horizontal="right" vertical="center"/>
    </xf>
    <xf numFmtId="0" fontId="27" fillId="3" borderId="0" xfId="0" applyFont="1" applyFill="1" applyAlignment="1">
      <alignment horizontal="right"/>
    </xf>
    <xf numFmtId="0" fontId="1" fillId="2" borderId="2" xfId="0" applyFont="1" applyFill="1" applyBorder="1" applyAlignment="1">
      <alignment horizontal="center" vertical="center"/>
    </xf>
    <xf numFmtId="164" fontId="1" fillId="2" borderId="27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5" fillId="2" borderId="0" xfId="0" quotePrefix="1" applyFont="1" applyFill="1" applyAlignment="1">
      <alignment horizontal="center" vertical="center"/>
    </xf>
    <xf numFmtId="0" fontId="3" fillId="2" borderId="28" xfId="0" quotePrefix="1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3" fillId="2" borderId="0" xfId="0" quotePrefix="1" applyFont="1" applyFill="1" applyAlignment="1">
      <alignment horizontal="center" vertical="center"/>
    </xf>
    <xf numFmtId="164" fontId="15" fillId="2" borderId="0" xfId="0" applyNumberFormat="1" applyFont="1" applyFill="1" applyAlignment="1">
      <alignment horizontal="center" vertical="center"/>
    </xf>
    <xf numFmtId="164" fontId="3" fillId="2" borderId="28" xfId="0" applyNumberFormat="1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/>
    </xf>
    <xf numFmtId="2" fontId="0" fillId="3" borderId="0" xfId="0" applyNumberFormat="1" applyFill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2" fontId="18" fillId="3" borderId="0" xfId="0" applyNumberFormat="1" applyFont="1" applyFill="1" applyAlignment="1">
      <alignment horizontal="center" vertical="center" wrapText="1"/>
    </xf>
    <xf numFmtId="165" fontId="18" fillId="3" borderId="0" xfId="0" applyNumberFormat="1" applyFont="1" applyFill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/>
    </xf>
    <xf numFmtId="164" fontId="18" fillId="3" borderId="0" xfId="0" applyNumberFormat="1" applyFont="1" applyFill="1" applyAlignment="1">
      <alignment horizontal="left" wrapText="1"/>
    </xf>
    <xf numFmtId="2" fontId="18" fillId="3" borderId="0" xfId="0" applyNumberFormat="1" applyFont="1" applyFill="1" applyAlignment="1">
      <alignment horizontal="left" wrapText="1"/>
    </xf>
    <xf numFmtId="2" fontId="0" fillId="3" borderId="0" xfId="0" applyNumberFormat="1" applyFill="1"/>
    <xf numFmtId="0" fontId="15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0" fontId="1" fillId="3" borderId="23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36753028419436"/>
          <c:y val="5.1058131345489581E-2"/>
          <c:w val="0.78070906031384812"/>
          <c:h val="0.79020553730368481"/>
        </c:manualLayout>
      </c:layout>
      <c:scatterChart>
        <c:scatterStyle val="lineMarker"/>
        <c:varyColors val="0"/>
        <c:ser>
          <c:idx val="0"/>
          <c:order val="0"/>
          <c:tx>
            <c:v>Measured Data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'Table 3 Embayment Transects'!$M$42:$M$51</c:f>
                <c:numCache>
                  <c:formatCode>General</c:formatCode>
                  <c:ptCount val="10"/>
                  <c:pt idx="0">
                    <c:v>0.16966410969748172</c:v>
                  </c:pt>
                  <c:pt idx="1">
                    <c:v>0.18927352914719192</c:v>
                  </c:pt>
                  <c:pt idx="2">
                    <c:v>0.19891470537142897</c:v>
                  </c:pt>
                  <c:pt idx="3">
                    <c:v>0.20880418550654428</c:v>
                  </c:pt>
                  <c:pt idx="4">
                    <c:v>0.21477214944945391</c:v>
                  </c:pt>
                  <c:pt idx="5">
                    <c:v>0.21967437195057932</c:v>
                  </c:pt>
                  <c:pt idx="6">
                    <c:v>0.22076613465904482</c:v>
                  </c:pt>
                  <c:pt idx="7">
                    <c:v>0.22113024856177055</c:v>
                  </c:pt>
                  <c:pt idx="8">
                    <c:v>0.21931064385215399</c:v>
                  </c:pt>
                  <c:pt idx="9">
                    <c:v>0.21060992702427148</c:v>
                  </c:pt>
                </c:numCache>
              </c:numRef>
            </c:plus>
            <c:minus>
              <c:numRef>
                <c:f>'Table 3 Embayment Transects'!$M$42:$M$51</c:f>
                <c:numCache>
                  <c:formatCode>General</c:formatCode>
                  <c:ptCount val="10"/>
                  <c:pt idx="0">
                    <c:v>0.16966410969748172</c:v>
                  </c:pt>
                  <c:pt idx="1">
                    <c:v>0.18927352914719192</c:v>
                  </c:pt>
                  <c:pt idx="2">
                    <c:v>0.19891470537142897</c:v>
                  </c:pt>
                  <c:pt idx="3">
                    <c:v>0.20880418550654428</c:v>
                  </c:pt>
                  <c:pt idx="4">
                    <c:v>0.21477214944945391</c:v>
                  </c:pt>
                  <c:pt idx="5">
                    <c:v>0.21967437195057932</c:v>
                  </c:pt>
                  <c:pt idx="6">
                    <c:v>0.22076613465904482</c:v>
                  </c:pt>
                  <c:pt idx="7">
                    <c:v>0.22113024856177055</c:v>
                  </c:pt>
                  <c:pt idx="8">
                    <c:v>0.21931064385215399</c:v>
                  </c:pt>
                  <c:pt idx="9">
                    <c:v>0.21060992702427148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'Table 3 Embayment Transects'!$J$42:$J$51</c:f>
              <c:numCache>
                <c:formatCode>General</c:formatCode>
                <c:ptCount val="10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</c:numCache>
            </c:numRef>
          </c:xVal>
          <c:yVal>
            <c:numRef>
              <c:f>'Table 3 Embayment Transects'!$L$42:$L$51</c:f>
              <c:numCache>
                <c:formatCode>0.00</c:formatCode>
                <c:ptCount val="10"/>
                <c:pt idx="0">
                  <c:v>2.4253063525562824</c:v>
                </c:pt>
                <c:pt idx="1">
                  <c:v>2.705751115672776</c:v>
                </c:pt>
                <c:pt idx="2">
                  <c:v>2.8436870462920769</c:v>
                </c:pt>
                <c:pt idx="3">
                  <c:v>2.9852179503616565</c:v>
                </c:pt>
                <c:pt idx="4">
                  <c:v>3.0706500487036505</c:v>
                </c:pt>
                <c:pt idx="5">
                  <c:v>3.1408399330833983</c:v>
                </c:pt>
                <c:pt idx="6">
                  <c:v>3.1564735544718165</c:v>
                </c:pt>
                <c:pt idx="7">
                  <c:v>3.1616876738073181</c:v>
                </c:pt>
                <c:pt idx="8">
                  <c:v>3.1356316342357684</c:v>
                </c:pt>
                <c:pt idx="9">
                  <c:v>3.0110654401427146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19-4902-A82A-3C6D1DF2F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9136287"/>
        <c:axId val="779138015"/>
      </c:scatterChart>
      <c:valAx>
        <c:axId val="779136287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Distance from Rim (</a:t>
                </a:r>
                <a:r>
                  <a:rPr lang="en-US">
                    <a:latin typeface="Symbol" pitchFamily="2" charset="2"/>
                  </a:rPr>
                  <a:t>m</a:t>
                </a:r>
                <a:r>
                  <a:rPr lang="en-US"/>
                  <a:t>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79138015"/>
        <c:crosses val="autoZero"/>
        <c:crossBetween val="midCat"/>
      </c:valAx>
      <c:valAx>
        <c:axId val="77913801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H</a:t>
                </a:r>
                <a:r>
                  <a:rPr lang="en-US" baseline="-25000"/>
                  <a:t>2</a:t>
                </a:r>
                <a:r>
                  <a:rPr lang="en-US"/>
                  <a:t>O (wt.%)</a:t>
                </a:r>
              </a:p>
            </c:rich>
          </c:tx>
          <c:layout>
            <c:manualLayout>
              <c:xMode val="edge"/>
              <c:yMode val="edge"/>
              <c:x val="2.4383147738411327E-3"/>
              <c:y val="0.32081031713249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79136287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41162739114460428"/>
          <c:y val="0.58973867547845238"/>
          <c:w val="0.46951320908778327"/>
          <c:h val="0.205166643719307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36753028419436"/>
          <c:y val="5.1058131345489581E-2"/>
          <c:w val="0.78070906031384812"/>
          <c:h val="0.79020553730368481"/>
        </c:manualLayout>
      </c:layout>
      <c:scatterChart>
        <c:scatterStyle val="lineMarker"/>
        <c:varyColors val="0"/>
        <c:ser>
          <c:idx val="0"/>
          <c:order val="0"/>
          <c:tx>
            <c:v>Measured Data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'Table 3 Embayment Transects'!$M$59:$M$69</c:f>
                <c:numCache>
                  <c:formatCode>General</c:formatCode>
                  <c:ptCount val="11"/>
                  <c:pt idx="0">
                    <c:v>0.22338482633655429</c:v>
                  </c:pt>
                  <c:pt idx="1">
                    <c:v>0.2695217911745974</c:v>
                  </c:pt>
                  <c:pt idx="2">
                    <c:v>0.28711155381556042</c:v>
                  </c:pt>
                  <c:pt idx="3">
                    <c:v>0.30334749403077166</c:v>
                  </c:pt>
                  <c:pt idx="4">
                    <c:v>0.31302031639280337</c:v>
                  </c:pt>
                  <c:pt idx="5">
                    <c:v>0.32598725378257631</c:v>
                  </c:pt>
                  <c:pt idx="6">
                    <c:v>0.33293597757711241</c:v>
                  </c:pt>
                  <c:pt idx="7">
                    <c:v>0.33315349835480557</c:v>
                  </c:pt>
                  <c:pt idx="8">
                    <c:v>0.33358860796366274</c:v>
                  </c:pt>
                  <c:pt idx="9">
                    <c:v>0.32187235709498591</c:v>
                  </c:pt>
                  <c:pt idx="10">
                    <c:v>0.29970487968371062</c:v>
                  </c:pt>
                </c:numCache>
              </c:numRef>
            </c:plus>
            <c:minus>
              <c:numRef>
                <c:f>'Table 3 Embayment Transects'!$M$59:$M$69</c:f>
                <c:numCache>
                  <c:formatCode>General</c:formatCode>
                  <c:ptCount val="11"/>
                  <c:pt idx="0">
                    <c:v>0.22338482633655429</c:v>
                  </c:pt>
                  <c:pt idx="1">
                    <c:v>0.2695217911745974</c:v>
                  </c:pt>
                  <c:pt idx="2">
                    <c:v>0.28711155381556042</c:v>
                  </c:pt>
                  <c:pt idx="3">
                    <c:v>0.30334749403077166</c:v>
                  </c:pt>
                  <c:pt idx="4">
                    <c:v>0.31302031639280337</c:v>
                  </c:pt>
                  <c:pt idx="5">
                    <c:v>0.32598725378257631</c:v>
                  </c:pt>
                  <c:pt idx="6">
                    <c:v>0.33293597757711241</c:v>
                  </c:pt>
                  <c:pt idx="7">
                    <c:v>0.33315349835480557</c:v>
                  </c:pt>
                  <c:pt idx="8">
                    <c:v>0.33358860796366274</c:v>
                  </c:pt>
                  <c:pt idx="9">
                    <c:v>0.32187235709498591</c:v>
                  </c:pt>
                  <c:pt idx="10">
                    <c:v>0.29970487968371062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'Table 3 Embayment Transects'!$J$59:$J$69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'Table 3 Embayment Transects'!$L$59:$L$69</c:f>
              <c:numCache>
                <c:formatCode>0.00</c:formatCode>
                <c:ptCount val="11"/>
                <c:pt idx="0">
                  <c:v>1.7203783054784942</c:v>
                </c:pt>
                <c:pt idx="1">
                  <c:v>2.0708657428337878</c:v>
                </c:pt>
                <c:pt idx="2">
                  <c:v>2.2040375274924355</c:v>
                </c:pt>
                <c:pt idx="3">
                  <c:v>2.3267358881391367</c:v>
                </c:pt>
                <c:pt idx="4">
                  <c:v>2.3997327846732421</c:v>
                </c:pt>
                <c:pt idx="5">
                  <c:v>2.4974682354812083</c:v>
                </c:pt>
                <c:pt idx="6">
                  <c:v>2.5497855589847553</c:v>
                </c:pt>
                <c:pt idx="7">
                  <c:v>2.551422639396514</c:v>
                </c:pt>
                <c:pt idx="8">
                  <c:v>2.5546971946974644</c:v>
                </c:pt>
                <c:pt idx="9">
                  <c:v>2.4664681271239606</c:v>
                </c:pt>
                <c:pt idx="10">
                  <c:v>2.2992266506507573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13-4733-9CD6-AA19A7B9D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9136287"/>
        <c:axId val="779138015"/>
      </c:scatterChart>
      <c:valAx>
        <c:axId val="779136287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Distance from Rim (</a:t>
                </a:r>
                <a:r>
                  <a:rPr lang="en-US">
                    <a:latin typeface="Symbol" pitchFamily="2" charset="2"/>
                  </a:rPr>
                  <a:t>m</a:t>
                </a:r>
                <a:r>
                  <a:rPr lang="en-US"/>
                  <a:t>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79138015"/>
        <c:crosses val="autoZero"/>
        <c:crossBetween val="midCat"/>
      </c:valAx>
      <c:valAx>
        <c:axId val="779138015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H</a:t>
                </a:r>
                <a:r>
                  <a:rPr lang="en-US" baseline="-25000"/>
                  <a:t>2</a:t>
                </a:r>
                <a:r>
                  <a:rPr lang="en-US"/>
                  <a:t>O (wt.%)</a:t>
                </a:r>
              </a:p>
            </c:rich>
          </c:tx>
          <c:layout>
            <c:manualLayout>
              <c:xMode val="edge"/>
              <c:yMode val="edge"/>
              <c:x val="2.4383147738411327E-3"/>
              <c:y val="0.32081031713249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79136287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41162739114460428"/>
          <c:y val="0.58973867547845238"/>
          <c:w val="0.46951320908778327"/>
          <c:h val="0.205166643719307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36753028419436"/>
          <c:y val="5.1058131345489581E-2"/>
          <c:w val="0.78070906031384812"/>
          <c:h val="0.79020553730368481"/>
        </c:manualLayout>
      </c:layout>
      <c:scatterChart>
        <c:scatterStyle val="lineMarker"/>
        <c:varyColors val="0"/>
        <c:ser>
          <c:idx val="0"/>
          <c:order val="0"/>
          <c:tx>
            <c:v>Measured Data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'Table 3 Embayment Transects'!$E$75:$E$81</c:f>
                <c:numCache>
                  <c:formatCode>General</c:formatCode>
                  <c:ptCount val="7"/>
                  <c:pt idx="0">
                    <c:v>0.33262189122648295</c:v>
                  </c:pt>
                  <c:pt idx="1">
                    <c:v>0.37400371218623202</c:v>
                  </c:pt>
                  <c:pt idx="2">
                    <c:v>0.42078154207066343</c:v>
                  </c:pt>
                  <c:pt idx="3">
                    <c:v>0.41902249902772309</c:v>
                  </c:pt>
                  <c:pt idx="4">
                    <c:v>0.43955726553857427</c:v>
                  </c:pt>
                  <c:pt idx="5">
                    <c:v>0.4374196824028142</c:v>
                  </c:pt>
                  <c:pt idx="6">
                    <c:v>0.4071160790900164</c:v>
                  </c:pt>
                </c:numCache>
              </c:numRef>
            </c:plus>
            <c:minus>
              <c:numRef>
                <c:f>'Table 3 Embayment Transects'!$E$75:$E$81</c:f>
                <c:numCache>
                  <c:formatCode>General</c:formatCode>
                  <c:ptCount val="7"/>
                  <c:pt idx="0">
                    <c:v>0.33262189122648295</c:v>
                  </c:pt>
                  <c:pt idx="1">
                    <c:v>0.37400371218623202</c:v>
                  </c:pt>
                  <c:pt idx="2">
                    <c:v>0.42078154207066343</c:v>
                  </c:pt>
                  <c:pt idx="3">
                    <c:v>0.41902249902772309</c:v>
                  </c:pt>
                  <c:pt idx="4">
                    <c:v>0.43955726553857427</c:v>
                  </c:pt>
                  <c:pt idx="5">
                    <c:v>0.4374196824028142</c:v>
                  </c:pt>
                  <c:pt idx="6">
                    <c:v>0.4071160790900164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'Table 3 Embayment Transects'!$B$75:$B$81</c:f>
              <c:numCache>
                <c:formatCode>General</c:formatCode>
                <c:ptCount val="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</c:numCache>
            </c:numRef>
          </c:xVal>
          <c:yVal>
            <c:numRef>
              <c:f>'Table 3 Embayment Transects'!$D$75:$D$81</c:f>
              <c:numCache>
                <c:formatCode>0.00</c:formatCode>
                <c:ptCount val="7"/>
                <c:pt idx="0">
                  <c:v>3.2974768289198995</c:v>
                </c:pt>
                <c:pt idx="1">
                  <c:v>3.6946481457359273</c:v>
                </c:pt>
                <c:pt idx="2">
                  <c:v>4.1400240373177457</c:v>
                </c:pt>
                <c:pt idx="3">
                  <c:v>4.1233452353524882</c:v>
                </c:pt>
                <c:pt idx="4">
                  <c:v>4.3177124621155425</c:v>
                </c:pt>
                <c:pt idx="5">
                  <c:v>4.2975141815312483</c:v>
                </c:pt>
                <c:pt idx="6">
                  <c:v>4.010309097388264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2BB-44E9-87C7-9ADA679AF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9136287"/>
        <c:axId val="779138015"/>
      </c:scatterChart>
      <c:valAx>
        <c:axId val="779136287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Distance from Rim (</a:t>
                </a:r>
                <a:r>
                  <a:rPr lang="en-US">
                    <a:latin typeface="Symbol" pitchFamily="2" charset="2"/>
                  </a:rPr>
                  <a:t>m</a:t>
                </a:r>
                <a:r>
                  <a:rPr lang="en-US"/>
                  <a:t>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79138015"/>
        <c:crosses val="autoZero"/>
        <c:crossBetween val="midCat"/>
      </c:valAx>
      <c:valAx>
        <c:axId val="779138015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H</a:t>
                </a:r>
                <a:r>
                  <a:rPr lang="en-US" baseline="-25000"/>
                  <a:t>2</a:t>
                </a:r>
                <a:r>
                  <a:rPr lang="en-US"/>
                  <a:t>O (wt.%)</a:t>
                </a:r>
              </a:p>
            </c:rich>
          </c:tx>
          <c:layout>
            <c:manualLayout>
              <c:xMode val="edge"/>
              <c:yMode val="edge"/>
              <c:x val="2.4383147738411327E-3"/>
              <c:y val="0.32081031713249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79136287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41162739114460428"/>
          <c:y val="0.58973867547845238"/>
          <c:w val="0.46951320908778327"/>
          <c:h val="0.205166643719307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36753028419436"/>
          <c:y val="5.1058131345489581E-2"/>
          <c:w val="0.78070906031384812"/>
          <c:h val="0.79020553730368481"/>
        </c:manualLayout>
      </c:layout>
      <c:scatterChart>
        <c:scatterStyle val="lineMarker"/>
        <c:varyColors val="0"/>
        <c:ser>
          <c:idx val="0"/>
          <c:order val="0"/>
          <c:tx>
            <c:v>Measured Data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'Table 3 Embayment Transects'!$M$7:$M$13</c:f>
                <c:numCache>
                  <c:formatCode>General</c:formatCode>
                  <c:ptCount val="7"/>
                  <c:pt idx="0">
                    <c:v>0.10286323884981555</c:v>
                  </c:pt>
                  <c:pt idx="1">
                    <c:v>0.15408171096624218</c:v>
                  </c:pt>
                  <c:pt idx="2">
                    <c:v>0.16995117381680969</c:v>
                  </c:pt>
                  <c:pt idx="3">
                    <c:v>0.17735234935312191</c:v>
                  </c:pt>
                  <c:pt idx="4">
                    <c:v>0.17824282375322878</c:v>
                  </c:pt>
                  <c:pt idx="5">
                    <c:v>0.17113303685412867</c:v>
                  </c:pt>
                  <c:pt idx="6">
                    <c:v>0.1575945622724019</c:v>
                  </c:pt>
                </c:numCache>
              </c:numRef>
            </c:plus>
            <c:minus>
              <c:numRef>
                <c:f>'Table 3 Embayment Transects'!$M$7:$M$13</c:f>
                <c:numCache>
                  <c:formatCode>General</c:formatCode>
                  <c:ptCount val="7"/>
                  <c:pt idx="0">
                    <c:v>0.10286323884981555</c:v>
                  </c:pt>
                  <c:pt idx="1">
                    <c:v>0.15408171096624218</c:v>
                  </c:pt>
                  <c:pt idx="2">
                    <c:v>0.16995117381680969</c:v>
                  </c:pt>
                  <c:pt idx="3">
                    <c:v>0.17735234935312191</c:v>
                  </c:pt>
                  <c:pt idx="4">
                    <c:v>0.17824282375322878</c:v>
                  </c:pt>
                  <c:pt idx="5">
                    <c:v>0.17113303685412867</c:v>
                  </c:pt>
                  <c:pt idx="6">
                    <c:v>0.1575945622724019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'Table 3 Embayment Transects'!$J$7:$J$13</c:f>
              <c:numCache>
                <c:formatCode>General</c:formatCode>
                <c:ptCount val="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</c:numCache>
            </c:numRef>
          </c:xVal>
          <c:yVal>
            <c:numRef>
              <c:f>'Table 3 Embayment Transects'!$L$7:$L$13</c:f>
              <c:numCache>
                <c:formatCode>0.00</c:formatCode>
                <c:ptCount val="7"/>
                <c:pt idx="0">
                  <c:v>1.052818254958968</c:v>
                </c:pt>
                <c:pt idx="1">
                  <c:v>1.5709972371422591</c:v>
                </c:pt>
                <c:pt idx="2">
                  <c:v>1.7307228373751693</c:v>
                </c:pt>
                <c:pt idx="3">
                  <c:v>1.8050810390777889</c:v>
                </c:pt>
                <c:pt idx="4">
                  <c:v>1.814021695438111</c:v>
                </c:pt>
                <c:pt idx="5">
                  <c:v>1.7426025320315239</c:v>
                </c:pt>
                <c:pt idx="6">
                  <c:v>1.6063877852353299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1A9-4F25-89EF-BEE8EC8E3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9136287"/>
        <c:axId val="779138015"/>
      </c:scatterChart>
      <c:valAx>
        <c:axId val="779136287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Distance from Rim (</a:t>
                </a:r>
                <a:r>
                  <a:rPr lang="en-US">
                    <a:latin typeface="Symbol" pitchFamily="2" charset="2"/>
                  </a:rPr>
                  <a:t>m</a:t>
                </a:r>
                <a:r>
                  <a:rPr lang="en-US"/>
                  <a:t>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79138015"/>
        <c:crosses val="autoZero"/>
        <c:crossBetween val="midCat"/>
      </c:valAx>
      <c:valAx>
        <c:axId val="77913801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H</a:t>
                </a:r>
                <a:r>
                  <a:rPr lang="en-US" baseline="-25000"/>
                  <a:t>2</a:t>
                </a:r>
                <a:r>
                  <a:rPr lang="en-US"/>
                  <a:t>O (wt.%)</a:t>
                </a:r>
              </a:p>
            </c:rich>
          </c:tx>
          <c:layout>
            <c:manualLayout>
              <c:xMode val="edge"/>
              <c:yMode val="edge"/>
              <c:x val="2.4383147738411327E-3"/>
              <c:y val="0.32081031713249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79136287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41162739114460428"/>
          <c:y val="0.58973867547845238"/>
          <c:w val="0.46951320908778327"/>
          <c:h val="0.205166643719307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36753028419436"/>
          <c:y val="5.1058131345489581E-2"/>
          <c:w val="0.78070906031384812"/>
          <c:h val="0.79020553730368481"/>
        </c:manualLayout>
      </c:layout>
      <c:scatterChart>
        <c:scatterStyle val="lineMarker"/>
        <c:varyColors val="0"/>
        <c:ser>
          <c:idx val="0"/>
          <c:order val="0"/>
          <c:tx>
            <c:v>Measured Data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'Table 3 Embayment Transects'!$E$89:$E$98</c:f>
                <c:numCache>
                  <c:formatCode>General</c:formatCode>
                  <c:ptCount val="10"/>
                  <c:pt idx="0">
                    <c:v>0.17600594017112031</c:v>
                  </c:pt>
                  <c:pt idx="1">
                    <c:v>0.21139099224556951</c:v>
                  </c:pt>
                  <c:pt idx="2">
                    <c:v>0.23208818207045165</c:v>
                  </c:pt>
                  <c:pt idx="3">
                    <c:v>0.24257233873482065</c:v>
                  </c:pt>
                  <c:pt idx="4">
                    <c:v>0.25314921975677279</c:v>
                  </c:pt>
                  <c:pt idx="5">
                    <c:v>0.25847300107583443</c:v>
                  </c:pt>
                  <c:pt idx="6">
                    <c:v>0.26114382858682994</c:v>
                  </c:pt>
                  <c:pt idx="7">
                    <c:v>0.25847300107583443</c:v>
                  </c:pt>
                  <c:pt idx="8">
                    <c:v>0.25847300107583443</c:v>
                  </c:pt>
                  <c:pt idx="9">
                    <c:v>0.23994267689221283</c:v>
                  </c:pt>
                </c:numCache>
              </c:numRef>
            </c:plus>
            <c:minus>
              <c:numRef>
                <c:f>'Table 3 Embayment Transects'!$E$89:$E$98</c:f>
                <c:numCache>
                  <c:formatCode>General</c:formatCode>
                  <c:ptCount val="10"/>
                  <c:pt idx="0">
                    <c:v>0.17600594017112031</c:v>
                  </c:pt>
                  <c:pt idx="1">
                    <c:v>0.21139099224556951</c:v>
                  </c:pt>
                  <c:pt idx="2">
                    <c:v>0.23208818207045165</c:v>
                  </c:pt>
                  <c:pt idx="3">
                    <c:v>0.24257233873482065</c:v>
                  </c:pt>
                  <c:pt idx="4">
                    <c:v>0.25314921975677279</c:v>
                  </c:pt>
                  <c:pt idx="5">
                    <c:v>0.25847300107583443</c:v>
                  </c:pt>
                  <c:pt idx="6">
                    <c:v>0.26114382858682994</c:v>
                  </c:pt>
                  <c:pt idx="7">
                    <c:v>0.25847300107583443</c:v>
                  </c:pt>
                  <c:pt idx="8">
                    <c:v>0.25847300107583443</c:v>
                  </c:pt>
                  <c:pt idx="9">
                    <c:v>0.23994267689221283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'Table 3 Embayment Transects'!$B$89:$B$98</c:f>
              <c:numCache>
                <c:formatCode>General</c:formatCode>
                <c:ptCount val="10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</c:numCache>
            </c:numRef>
          </c:xVal>
          <c:yVal>
            <c:numRef>
              <c:f>'Table 3 Embayment Transects'!$D$89:$D$98</c:f>
              <c:numCache>
                <c:formatCode>0.00</c:formatCode>
                <c:ptCount val="10"/>
                <c:pt idx="0">
                  <c:v>2.1229091827459943</c:v>
                </c:pt>
                <c:pt idx="1">
                  <c:v>2.5382384538860037</c:v>
                </c:pt>
                <c:pt idx="2">
                  <c:v>2.7793947959270855</c:v>
                </c:pt>
                <c:pt idx="3">
                  <c:v>2.9010530603191476</c:v>
                </c:pt>
                <c:pt idx="4">
                  <c:v>3.0234472558223473</c:v>
                </c:pt>
                <c:pt idx="5">
                  <c:v>3.0849241605176072</c:v>
                </c:pt>
                <c:pt idx="6">
                  <c:v>3.1157332478995068</c:v>
                </c:pt>
                <c:pt idx="7">
                  <c:v>3.0849241605176072</c:v>
                </c:pt>
                <c:pt idx="8">
                  <c:v>3.0849241605176072</c:v>
                </c:pt>
                <c:pt idx="9">
                  <c:v>2.8705699741489821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A7A-4FA1-BA1B-158EDE956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9136287"/>
        <c:axId val="779138015"/>
      </c:scatterChart>
      <c:valAx>
        <c:axId val="779136287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Distance from Rim (</a:t>
                </a:r>
                <a:r>
                  <a:rPr lang="en-US">
                    <a:latin typeface="Symbol" pitchFamily="2" charset="2"/>
                  </a:rPr>
                  <a:t>m</a:t>
                </a:r>
                <a:r>
                  <a:rPr lang="en-US"/>
                  <a:t>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79138015"/>
        <c:crosses val="autoZero"/>
        <c:crossBetween val="midCat"/>
      </c:valAx>
      <c:valAx>
        <c:axId val="77913801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H</a:t>
                </a:r>
                <a:r>
                  <a:rPr lang="en-US" baseline="-25000"/>
                  <a:t>2</a:t>
                </a:r>
                <a:r>
                  <a:rPr lang="en-US"/>
                  <a:t>O (wt.%)</a:t>
                </a:r>
              </a:p>
            </c:rich>
          </c:tx>
          <c:layout>
            <c:manualLayout>
              <c:xMode val="edge"/>
              <c:yMode val="edge"/>
              <c:x val="2.4383147738411327E-3"/>
              <c:y val="0.32081031713249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79136287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41162739114460428"/>
          <c:y val="0.58973867547845238"/>
          <c:w val="0.46951320908778327"/>
          <c:h val="0.205166643719307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36753028419436"/>
          <c:y val="5.1058131345489581E-2"/>
          <c:w val="0.78070906031384812"/>
          <c:h val="0.79020553730368481"/>
        </c:manualLayout>
      </c:layout>
      <c:scatterChart>
        <c:scatterStyle val="lineMarker"/>
        <c:varyColors val="0"/>
        <c:ser>
          <c:idx val="0"/>
          <c:order val="0"/>
          <c:tx>
            <c:v>Measured Data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'Table 3 Embayment Transects'!$E$31:$E$44</c:f>
                <c:numCache>
                  <c:formatCode>General</c:formatCode>
                  <c:ptCount val="14"/>
                  <c:pt idx="0">
                    <c:v>0.13247411604992637</c:v>
                  </c:pt>
                  <c:pt idx="1">
                    <c:v>0.13166181063733953</c:v>
                  </c:pt>
                  <c:pt idx="2">
                    <c:v>0.14145848581672774</c:v>
                  </c:pt>
                  <c:pt idx="3">
                    <c:v>0.15302237664571561</c:v>
                  </c:pt>
                  <c:pt idx="4">
                    <c:v>0.1687289407007547</c:v>
                  </c:pt>
                  <c:pt idx="5">
                    <c:v>0.1899518853433467</c:v>
                  </c:pt>
                  <c:pt idx="6">
                    <c:v>0.20486880180952372</c:v>
                  </c:pt>
                  <c:pt idx="7">
                    <c:v>0.22411315588261577</c:v>
                  </c:pt>
                  <c:pt idx="8">
                    <c:v>0.24195548349329202</c:v>
                  </c:pt>
                  <c:pt idx="9">
                    <c:v>0.25938218866201185</c:v>
                  </c:pt>
                  <c:pt idx="10">
                    <c:v>0.27780768465291555</c:v>
                  </c:pt>
                  <c:pt idx="11">
                    <c:v>0.28795197171134201</c:v>
                  </c:pt>
                  <c:pt idx="12">
                    <c:v>0.29110742305252535</c:v>
                  </c:pt>
                  <c:pt idx="13">
                    <c:v>0.28340543524636203</c:v>
                  </c:pt>
                </c:numCache>
              </c:numRef>
            </c:plus>
            <c:minus>
              <c:numRef>
                <c:f>'Table 3 Embayment Transects'!$E$31:$E$44</c:f>
                <c:numCache>
                  <c:formatCode>General</c:formatCode>
                  <c:ptCount val="14"/>
                  <c:pt idx="0">
                    <c:v>0.13247411604992637</c:v>
                  </c:pt>
                  <c:pt idx="1">
                    <c:v>0.13166181063733953</c:v>
                  </c:pt>
                  <c:pt idx="2">
                    <c:v>0.14145848581672774</c:v>
                  </c:pt>
                  <c:pt idx="3">
                    <c:v>0.15302237664571561</c:v>
                  </c:pt>
                  <c:pt idx="4">
                    <c:v>0.1687289407007547</c:v>
                  </c:pt>
                  <c:pt idx="5">
                    <c:v>0.1899518853433467</c:v>
                  </c:pt>
                  <c:pt idx="6">
                    <c:v>0.20486880180952372</c:v>
                  </c:pt>
                  <c:pt idx="7">
                    <c:v>0.22411315588261577</c:v>
                  </c:pt>
                  <c:pt idx="8">
                    <c:v>0.24195548349329202</c:v>
                  </c:pt>
                  <c:pt idx="9">
                    <c:v>0.25938218866201185</c:v>
                  </c:pt>
                  <c:pt idx="10">
                    <c:v>0.27780768465291555</c:v>
                  </c:pt>
                  <c:pt idx="11">
                    <c:v>0.28795197171134201</c:v>
                  </c:pt>
                  <c:pt idx="12">
                    <c:v>0.29110742305252535</c:v>
                  </c:pt>
                  <c:pt idx="13">
                    <c:v>0.28340543524636203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'Table 3 Embayment Transects'!$B$31:$B$44</c:f>
              <c:numCache>
                <c:formatCode>General</c:formatCode>
                <c:ptCount val="14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</c:numCache>
            </c:numRef>
          </c:xVal>
          <c:yVal>
            <c:numRef>
              <c:f>'Table 3 Embayment Transects'!$D$31:$D$44</c:f>
              <c:numCache>
                <c:formatCode>0.00</c:formatCode>
                <c:ptCount val="14"/>
                <c:pt idx="0">
                  <c:v>1.6072464736328929</c:v>
                </c:pt>
                <c:pt idx="1">
                  <c:v>1.5975555646287261</c:v>
                </c:pt>
                <c:pt idx="2">
                  <c:v>1.7142959862708347</c:v>
                </c:pt>
                <c:pt idx="3">
                  <c:v>1.8517158285112887</c:v>
                </c:pt>
                <c:pt idx="4">
                  <c:v>2.0377077882599344</c:v>
                </c:pt>
                <c:pt idx="5">
                  <c:v>2.2878205907302513</c:v>
                </c:pt>
                <c:pt idx="6">
                  <c:v>2.4627903196008192</c:v>
                </c:pt>
                <c:pt idx="7">
                  <c:v>2.6875123132991674</c:v>
                </c:pt>
                <c:pt idx="8">
                  <c:v>2.8948498282130037</c:v>
                </c:pt>
                <c:pt idx="9">
                  <c:v>3.0964180162288923</c:v>
                </c:pt>
                <c:pt idx="10">
                  <c:v>3.3085301288098243</c:v>
                </c:pt>
                <c:pt idx="11">
                  <c:v>3.4248678591895678</c:v>
                </c:pt>
                <c:pt idx="12">
                  <c:v>3.4609915548964705</c:v>
                </c:pt>
                <c:pt idx="13">
                  <c:v>3.3727656137806532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265-4D07-8455-AFACA01C4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9136287"/>
        <c:axId val="779138015"/>
      </c:scatterChart>
      <c:valAx>
        <c:axId val="779136287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Distance from Rim (</a:t>
                </a:r>
                <a:r>
                  <a:rPr lang="en-US">
                    <a:latin typeface="Symbol" pitchFamily="2" charset="2"/>
                  </a:rPr>
                  <a:t>m</a:t>
                </a:r>
                <a:r>
                  <a:rPr lang="en-US"/>
                  <a:t>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79138015"/>
        <c:crosses val="autoZero"/>
        <c:crossBetween val="midCat"/>
      </c:valAx>
      <c:valAx>
        <c:axId val="77913801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H</a:t>
                </a:r>
                <a:r>
                  <a:rPr lang="en-US" baseline="-25000"/>
                  <a:t>2</a:t>
                </a:r>
                <a:r>
                  <a:rPr lang="en-US"/>
                  <a:t>O (wt.%)</a:t>
                </a:r>
              </a:p>
            </c:rich>
          </c:tx>
          <c:layout>
            <c:manualLayout>
              <c:xMode val="edge"/>
              <c:yMode val="edge"/>
              <c:x val="2.4383147738411327E-3"/>
              <c:y val="0.32081031713249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79136287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41162739114460428"/>
          <c:y val="0.58973867547845238"/>
          <c:w val="0.46951320908778327"/>
          <c:h val="0.205166643719307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36753028419436"/>
          <c:y val="5.1058131345489581E-2"/>
          <c:w val="0.78070906031384812"/>
          <c:h val="0.79020553730368481"/>
        </c:manualLayout>
      </c:layout>
      <c:scatterChart>
        <c:scatterStyle val="lineMarker"/>
        <c:varyColors val="0"/>
        <c:ser>
          <c:idx val="0"/>
          <c:order val="0"/>
          <c:tx>
            <c:v>Measured Data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'Table 3 Embayment Transects'!$M$19:$M$30</c:f>
                <c:numCache>
                  <c:formatCode>General</c:formatCode>
                  <c:ptCount val="12"/>
                  <c:pt idx="0">
                    <c:v>0.15459067833481127</c:v>
                  </c:pt>
                  <c:pt idx="1">
                    <c:v>0.19098303530609151</c:v>
                  </c:pt>
                  <c:pt idx="2">
                    <c:v>0.20993078701224308</c:v>
                  </c:pt>
                  <c:pt idx="3">
                    <c:v>0.22112010211780367</c:v>
                  </c:pt>
                  <c:pt idx="4">
                    <c:v>0.23148677034123438</c:v>
                  </c:pt>
                  <c:pt idx="5">
                    <c:v>0.23612251915927962</c:v>
                  </c:pt>
                  <c:pt idx="6">
                    <c:v>0.23914521097446767</c:v>
                  </c:pt>
                  <c:pt idx="7">
                    <c:v>0.240309778964231</c:v>
                  </c:pt>
                  <c:pt idx="8">
                    <c:v>0.23961090494139892</c:v>
                  </c:pt>
                  <c:pt idx="9">
                    <c:v>0.23798175213069866</c:v>
                  </c:pt>
                  <c:pt idx="10">
                    <c:v>0.23589031378608843</c:v>
                  </c:pt>
                  <c:pt idx="11">
                    <c:v>0.23403425698970959</c:v>
                  </c:pt>
                </c:numCache>
              </c:numRef>
            </c:plus>
            <c:minus>
              <c:numRef>
                <c:f>'Table 3 Embayment Transects'!$M$19:$M$30</c:f>
                <c:numCache>
                  <c:formatCode>General</c:formatCode>
                  <c:ptCount val="12"/>
                  <c:pt idx="0">
                    <c:v>0.15459067833481127</c:v>
                  </c:pt>
                  <c:pt idx="1">
                    <c:v>0.19098303530609151</c:v>
                  </c:pt>
                  <c:pt idx="2">
                    <c:v>0.20993078701224308</c:v>
                  </c:pt>
                  <c:pt idx="3">
                    <c:v>0.22112010211780367</c:v>
                  </c:pt>
                  <c:pt idx="4">
                    <c:v>0.23148677034123438</c:v>
                  </c:pt>
                  <c:pt idx="5">
                    <c:v>0.23612251915927962</c:v>
                  </c:pt>
                  <c:pt idx="6">
                    <c:v>0.23914521097446767</c:v>
                  </c:pt>
                  <c:pt idx="7">
                    <c:v>0.240309778964231</c:v>
                  </c:pt>
                  <c:pt idx="8">
                    <c:v>0.23961090494139892</c:v>
                  </c:pt>
                  <c:pt idx="9">
                    <c:v>0.23798175213069866</c:v>
                  </c:pt>
                  <c:pt idx="10">
                    <c:v>0.23589031378608843</c:v>
                  </c:pt>
                  <c:pt idx="11">
                    <c:v>0.23403425698970959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'Table 3 Embayment Transects'!$J$19:$J$30</c:f>
              <c:numCache>
                <c:formatCode>General</c:formatCode>
                <c:ptCount val="12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</c:numCache>
            </c:numRef>
          </c:xVal>
          <c:yVal>
            <c:numRef>
              <c:f>'Table 3 Embayment Transects'!$L$19:$L$30</c:f>
              <c:numCache>
                <c:formatCode>0.00</c:formatCode>
                <c:ptCount val="12"/>
                <c:pt idx="0">
                  <c:v>2.1794090793548717</c:v>
                </c:pt>
                <c:pt idx="1">
                  <c:v>2.6866744895901391</c:v>
                </c:pt>
                <c:pt idx="2">
                  <c:v>2.9499953409525439</c:v>
                </c:pt>
                <c:pt idx="3">
                  <c:v>3.1052523061750481</c:v>
                </c:pt>
                <c:pt idx="4">
                  <c:v>3.2489377297734237</c:v>
                </c:pt>
                <c:pt idx="5">
                  <c:v>3.3131427755450256</c:v>
                </c:pt>
                <c:pt idx="6">
                  <c:v>3.3549912533904873</c:v>
                </c:pt>
                <c:pt idx="7">
                  <c:v>3.3711111341398281</c:v>
                </c:pt>
                <c:pt idx="8">
                  <c:v>3.361437581027265</c:v>
                </c:pt>
                <c:pt idx="9">
                  <c:v>3.3388848965430635</c:v>
                </c:pt>
                <c:pt idx="10">
                  <c:v>3.3099274324721377</c:v>
                </c:pt>
                <c:pt idx="11">
                  <c:v>3.2842240125725297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25-44E9-AA6C-A2D6AE462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9136287"/>
        <c:axId val="779138015"/>
      </c:scatterChart>
      <c:valAx>
        <c:axId val="779136287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Distance from Rim (</a:t>
                </a:r>
                <a:r>
                  <a:rPr lang="en-US">
                    <a:latin typeface="Symbol" pitchFamily="2" charset="2"/>
                  </a:rPr>
                  <a:t>m</a:t>
                </a:r>
                <a:r>
                  <a:rPr lang="en-US"/>
                  <a:t>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79138015"/>
        <c:crosses val="autoZero"/>
        <c:crossBetween val="midCat"/>
      </c:valAx>
      <c:valAx>
        <c:axId val="77913801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H</a:t>
                </a:r>
                <a:r>
                  <a:rPr lang="en-US" baseline="-25000"/>
                  <a:t>2</a:t>
                </a:r>
                <a:r>
                  <a:rPr lang="en-US"/>
                  <a:t>O (wt.%)</a:t>
                </a:r>
              </a:p>
            </c:rich>
          </c:tx>
          <c:layout>
            <c:manualLayout>
              <c:xMode val="edge"/>
              <c:yMode val="edge"/>
              <c:x val="2.4383147738411327E-3"/>
              <c:y val="0.32081031713249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79136287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41162739114460428"/>
          <c:y val="0.58973867547845238"/>
          <c:w val="0.46951320908778327"/>
          <c:h val="0.205166643719307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36753028419436"/>
          <c:y val="5.1058131345489581E-2"/>
          <c:w val="0.78070906031384812"/>
          <c:h val="0.79020553730368481"/>
        </c:manualLayout>
      </c:layout>
      <c:scatterChart>
        <c:scatterStyle val="lineMarker"/>
        <c:varyColors val="0"/>
        <c:ser>
          <c:idx val="0"/>
          <c:order val="0"/>
          <c:tx>
            <c:v>Measured Data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'Table 3 Embayment Transects'!$E$52:$E$70</c:f>
                <c:numCache>
                  <c:formatCode>General</c:formatCode>
                  <c:ptCount val="19"/>
                  <c:pt idx="0">
                    <c:v>0.24970607497672295</c:v>
                  </c:pt>
                  <c:pt idx="1">
                    <c:v>0.26507974224605718</c:v>
                  </c:pt>
                  <c:pt idx="2">
                    <c:v>0.27675437261799679</c:v>
                  </c:pt>
                  <c:pt idx="3">
                    <c:v>0.27955539806476365</c:v>
                  </c:pt>
                  <c:pt idx="4">
                    <c:v>0.28043175873929066</c:v>
                  </c:pt>
                  <c:pt idx="5">
                    <c:v>0.28534857259046464</c:v>
                  </c:pt>
                  <c:pt idx="6">
                    <c:v>0.28183496880087289</c:v>
                  </c:pt>
                  <c:pt idx="7">
                    <c:v>0.28798902556541311</c:v>
                  </c:pt>
                  <c:pt idx="8">
                    <c:v>0.28587630243449147</c:v>
                  </c:pt>
                  <c:pt idx="9">
                    <c:v>0.28078244198996599</c:v>
                  </c:pt>
                  <c:pt idx="10">
                    <c:v>0.2865802226093529</c:v>
                  </c:pt>
                  <c:pt idx="11">
                    <c:v>0.27745415416911307</c:v>
                  </c:pt>
                  <c:pt idx="12">
                    <c:v>0.2872844635378588</c:v>
                  </c:pt>
                  <c:pt idx="13">
                    <c:v>0.28939911430214565</c:v>
                  </c:pt>
                  <c:pt idx="14">
                    <c:v>0.28359077290729157</c:v>
                  </c:pt>
                  <c:pt idx="15">
                    <c:v>0.28394217302639901</c:v>
                  </c:pt>
                  <c:pt idx="16">
                    <c:v>0.28376646298629266</c:v>
                  </c:pt>
                  <c:pt idx="17">
                    <c:v>0.28411790303296852</c:v>
                  </c:pt>
                  <c:pt idx="18">
                    <c:v>0.27465692248163659</c:v>
                  </c:pt>
                </c:numCache>
              </c:numRef>
            </c:plus>
            <c:minus>
              <c:numRef>
                <c:f>'Table 3 Embayment Transects'!$E$52:$E$70</c:f>
                <c:numCache>
                  <c:formatCode>General</c:formatCode>
                  <c:ptCount val="19"/>
                  <c:pt idx="0">
                    <c:v>0.24970607497672295</c:v>
                  </c:pt>
                  <c:pt idx="1">
                    <c:v>0.26507974224605718</c:v>
                  </c:pt>
                  <c:pt idx="2">
                    <c:v>0.27675437261799679</c:v>
                  </c:pt>
                  <c:pt idx="3">
                    <c:v>0.27955539806476365</c:v>
                  </c:pt>
                  <c:pt idx="4">
                    <c:v>0.28043175873929066</c:v>
                  </c:pt>
                  <c:pt idx="5">
                    <c:v>0.28534857259046464</c:v>
                  </c:pt>
                  <c:pt idx="6">
                    <c:v>0.28183496880087289</c:v>
                  </c:pt>
                  <c:pt idx="7">
                    <c:v>0.28798902556541311</c:v>
                  </c:pt>
                  <c:pt idx="8">
                    <c:v>0.28587630243449147</c:v>
                  </c:pt>
                  <c:pt idx="9">
                    <c:v>0.28078244198996599</c:v>
                  </c:pt>
                  <c:pt idx="10">
                    <c:v>0.2865802226093529</c:v>
                  </c:pt>
                  <c:pt idx="11">
                    <c:v>0.27745415416911307</c:v>
                  </c:pt>
                  <c:pt idx="12">
                    <c:v>0.2872844635378588</c:v>
                  </c:pt>
                  <c:pt idx="13">
                    <c:v>0.28939911430214565</c:v>
                  </c:pt>
                  <c:pt idx="14">
                    <c:v>0.28359077290729157</c:v>
                  </c:pt>
                  <c:pt idx="15">
                    <c:v>0.28394217302639901</c:v>
                  </c:pt>
                  <c:pt idx="16">
                    <c:v>0.28376646298629266</c:v>
                  </c:pt>
                  <c:pt idx="17">
                    <c:v>0.28411790303296852</c:v>
                  </c:pt>
                  <c:pt idx="18">
                    <c:v>0.27465692248163659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'Table 3 Embayment Transects'!$B$52:$B$70</c:f>
              <c:numCache>
                <c:formatCode>General</c:formatCode>
                <c:ptCount val="1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</c:numCache>
            </c:numRef>
          </c:xVal>
          <c:yVal>
            <c:numRef>
              <c:f>'Table 3 Embayment Transects'!$D$52:$D$70</c:f>
              <c:numCache>
                <c:formatCode>0.00</c:formatCode>
                <c:ptCount val="19"/>
                <c:pt idx="0">
                  <c:v>2.4611851140652838</c:v>
                </c:pt>
                <c:pt idx="1">
                  <c:v>2.6094019403398994</c:v>
                </c:pt>
                <c:pt idx="2">
                  <c:v>2.7216943039649717</c:v>
                </c:pt>
                <c:pt idx="3">
                  <c:v>2.7486022064023308</c:v>
                </c:pt>
                <c:pt idx="4">
                  <c:v>2.7570182336385964</c:v>
                </c:pt>
                <c:pt idx="5">
                  <c:v>2.8042125328980614</c:v>
                </c:pt>
                <c:pt idx="6">
                  <c:v>2.7704911312190421</c:v>
                </c:pt>
                <c:pt idx="7">
                  <c:v>2.8295404144275755</c:v>
                </c:pt>
                <c:pt idx="8">
                  <c:v>2.8092755792893787</c:v>
                </c:pt>
                <c:pt idx="9">
                  <c:v>2.7603856205903394</c:v>
                </c:pt>
                <c:pt idx="10">
                  <c:v>2.8160282743263507</c:v>
                </c:pt>
                <c:pt idx="11">
                  <c:v>2.7284179431854421</c:v>
                </c:pt>
                <c:pt idx="12">
                  <c:v>2.8227832186882145</c:v>
                </c:pt>
                <c:pt idx="13">
                  <c:v>2.8430615682645146</c:v>
                </c:pt>
                <c:pt idx="14">
                  <c:v>2.7873448300691552</c:v>
                </c:pt>
                <c:pt idx="15">
                  <c:v>2.7907172492973595</c:v>
                </c:pt>
                <c:pt idx="16">
                  <c:v>2.7890309696474862</c:v>
                </c:pt>
                <c:pt idx="17">
                  <c:v>2.79240366905064</c:v>
                </c:pt>
                <c:pt idx="18">
                  <c:v>2.7015367037128675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5F7-4936-AD83-660CBBB56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9136287"/>
        <c:axId val="779138015"/>
      </c:scatterChart>
      <c:valAx>
        <c:axId val="779136287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Distance from Rim (</a:t>
                </a:r>
                <a:r>
                  <a:rPr lang="en-US">
                    <a:latin typeface="Symbol" pitchFamily="2" charset="2"/>
                  </a:rPr>
                  <a:t>m</a:t>
                </a:r>
                <a:r>
                  <a:rPr lang="en-US"/>
                  <a:t>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79138015"/>
        <c:crosses val="autoZero"/>
        <c:crossBetween val="midCat"/>
      </c:valAx>
      <c:valAx>
        <c:axId val="77913801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H</a:t>
                </a:r>
                <a:r>
                  <a:rPr lang="en-US" baseline="-25000"/>
                  <a:t>2</a:t>
                </a:r>
                <a:r>
                  <a:rPr lang="en-US"/>
                  <a:t>O (wt.%)</a:t>
                </a:r>
              </a:p>
            </c:rich>
          </c:tx>
          <c:layout>
            <c:manualLayout>
              <c:xMode val="edge"/>
              <c:yMode val="edge"/>
              <c:x val="2.4383147738411327E-3"/>
              <c:y val="0.32081031713249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79136287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41162739114460428"/>
          <c:y val="0.58973867547845238"/>
          <c:w val="0.46951320908778327"/>
          <c:h val="0.205166643719307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36753028419436"/>
          <c:y val="5.1058131345489581E-2"/>
          <c:w val="0.78070906031384812"/>
          <c:h val="0.79020553730368481"/>
        </c:manualLayout>
      </c:layout>
      <c:scatterChart>
        <c:scatterStyle val="lineMarker"/>
        <c:varyColors val="0"/>
        <c:ser>
          <c:idx val="0"/>
          <c:order val="0"/>
          <c:tx>
            <c:v>Measured Data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'Table 3 Embayment Transects'!$E$7:$E$12</c:f>
                <c:numCache>
                  <c:formatCode>General</c:formatCode>
                  <c:ptCount val="6"/>
                  <c:pt idx="0">
                    <c:v>0.14282505497860401</c:v>
                  </c:pt>
                  <c:pt idx="1">
                    <c:v>0.1740891305721555</c:v>
                  </c:pt>
                  <c:pt idx="2">
                    <c:v>0.19340511112162559</c:v>
                  </c:pt>
                  <c:pt idx="3">
                    <c:v>0.20219107958341948</c:v>
                  </c:pt>
                  <c:pt idx="4">
                    <c:v>0.20219107958341948</c:v>
                  </c:pt>
                  <c:pt idx="5">
                    <c:v>0.1621592819123176</c:v>
                  </c:pt>
                </c:numCache>
              </c:numRef>
            </c:plus>
            <c:minus>
              <c:numRef>
                <c:f>'Table 3 Embayment Transects'!$E$7:$E$12</c:f>
                <c:numCache>
                  <c:formatCode>General</c:formatCode>
                  <c:ptCount val="6"/>
                  <c:pt idx="0">
                    <c:v>0.14282505497860401</c:v>
                  </c:pt>
                  <c:pt idx="1">
                    <c:v>0.1740891305721555</c:v>
                  </c:pt>
                  <c:pt idx="2">
                    <c:v>0.19340511112162559</c:v>
                  </c:pt>
                  <c:pt idx="3">
                    <c:v>0.20219107958341948</c:v>
                  </c:pt>
                  <c:pt idx="4">
                    <c:v>0.20219107958341948</c:v>
                  </c:pt>
                  <c:pt idx="5">
                    <c:v>0.1621592819123176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'Table 3 Embayment Transects'!$B$7:$B$12</c:f>
              <c:numCache>
                <c:formatCode>General</c:formatCode>
                <c:ptCount val="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</c:numCache>
            </c:numRef>
          </c:xVal>
          <c:yVal>
            <c:numRef>
              <c:f>'Table 3 Embayment Transects'!$D$7:$D$12</c:f>
              <c:numCache>
                <c:formatCode>0.00</c:formatCode>
                <c:ptCount val="6"/>
                <c:pt idx="0">
                  <c:v>1.4061712388187912</c:v>
                </c:pt>
                <c:pt idx="1">
                  <c:v>1.7064289872619713</c:v>
                </c:pt>
                <c:pt idx="2">
                  <c:v>1.8905740273593796</c:v>
                </c:pt>
                <c:pt idx="3">
                  <c:v>1.973987964063104</c:v>
                </c:pt>
                <c:pt idx="4">
                  <c:v>1.973987964063104</c:v>
                </c:pt>
                <c:pt idx="5">
                  <c:v>1.5921773941478707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EB3-42DD-B51B-0C617F3CF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9136287"/>
        <c:axId val="779138015"/>
      </c:scatterChart>
      <c:valAx>
        <c:axId val="779136287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Distance from Rim (</a:t>
                </a:r>
                <a:r>
                  <a:rPr lang="en-US">
                    <a:latin typeface="Symbol" pitchFamily="2" charset="2"/>
                  </a:rPr>
                  <a:t>m</a:t>
                </a:r>
                <a:r>
                  <a:rPr lang="en-US"/>
                  <a:t>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79138015"/>
        <c:crosses val="autoZero"/>
        <c:crossBetween val="midCat"/>
      </c:valAx>
      <c:valAx>
        <c:axId val="77913801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H</a:t>
                </a:r>
                <a:r>
                  <a:rPr lang="en-US" baseline="-25000"/>
                  <a:t>2</a:t>
                </a:r>
                <a:r>
                  <a:rPr lang="en-US"/>
                  <a:t>O (wt.%)</a:t>
                </a:r>
              </a:p>
            </c:rich>
          </c:tx>
          <c:layout>
            <c:manualLayout>
              <c:xMode val="edge"/>
              <c:yMode val="edge"/>
              <c:x val="2.4383147738411327E-3"/>
              <c:y val="0.32081031713249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79136287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41162739114460428"/>
          <c:y val="0.58973867547845238"/>
          <c:w val="0.46951320908778327"/>
          <c:h val="0.205166643719307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36753028419436"/>
          <c:y val="5.1058131345489581E-2"/>
          <c:w val="0.78070906031384812"/>
          <c:h val="0.79020553730368481"/>
        </c:manualLayout>
      </c:layout>
      <c:scatterChart>
        <c:scatterStyle val="lineMarker"/>
        <c:varyColors val="0"/>
        <c:ser>
          <c:idx val="0"/>
          <c:order val="0"/>
          <c:tx>
            <c:v>Measured Data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'Table 3 Embayment Transects'!$E$20:$E$24</c:f>
                <c:numCache>
                  <c:formatCode>General</c:formatCode>
                  <c:ptCount val="5"/>
                  <c:pt idx="0">
                    <c:v>0.10890200511355201</c:v>
                  </c:pt>
                  <c:pt idx="1">
                    <c:v>0.19758517979559306</c:v>
                  </c:pt>
                  <c:pt idx="2">
                    <c:v>0.23106165505132431</c:v>
                  </c:pt>
                  <c:pt idx="3">
                    <c:v>0.24496955514634342</c:v>
                  </c:pt>
                  <c:pt idx="4">
                    <c:v>0.23973928402473232</c:v>
                  </c:pt>
                </c:numCache>
              </c:numRef>
            </c:plus>
            <c:minus>
              <c:numRef>
                <c:f>'Table 3 Embayment Transects'!$E$20:$E$24</c:f>
                <c:numCache>
                  <c:formatCode>General</c:formatCode>
                  <c:ptCount val="5"/>
                  <c:pt idx="0">
                    <c:v>0.10890200511355201</c:v>
                  </c:pt>
                  <c:pt idx="1">
                    <c:v>0.19758517979559306</c:v>
                  </c:pt>
                  <c:pt idx="2">
                    <c:v>0.23106165505132431</c:v>
                  </c:pt>
                  <c:pt idx="3">
                    <c:v>0.24496955514634342</c:v>
                  </c:pt>
                  <c:pt idx="4">
                    <c:v>0.23973928402473232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'Table 3 Embayment Transects'!$B$19:$B$24</c:f>
              <c:numCache>
                <c:formatCode>General</c:formatCode>
                <c:ptCount val="6"/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</c:numCache>
            </c:numRef>
          </c:xVal>
          <c:yVal>
            <c:numRef>
              <c:f>'Table 3 Embayment Transects'!$D$19:$D$24</c:f>
              <c:numCache>
                <c:formatCode>0.00</c:formatCode>
                <c:ptCount val="6"/>
                <c:pt idx="1">
                  <c:v>1.1714142859722665</c:v>
                </c:pt>
                <c:pt idx="2">
                  <c:v>2.1126453694335137</c:v>
                </c:pt>
                <c:pt idx="3">
                  <c:v>2.4649570629602922</c:v>
                </c:pt>
                <c:pt idx="4">
                  <c:v>2.6108426445157269</c:v>
                </c:pt>
                <c:pt idx="5">
                  <c:v>2.5560135396624331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1EF-487A-AF32-CB916269F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9136287"/>
        <c:axId val="779138015"/>
      </c:scatterChart>
      <c:valAx>
        <c:axId val="779136287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Distance from Rim (</a:t>
                </a:r>
                <a:r>
                  <a:rPr lang="en-US">
                    <a:latin typeface="Symbol" pitchFamily="2" charset="2"/>
                  </a:rPr>
                  <a:t>m</a:t>
                </a:r>
                <a:r>
                  <a:rPr lang="en-US"/>
                  <a:t>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79138015"/>
        <c:crosses val="autoZero"/>
        <c:crossBetween val="midCat"/>
      </c:valAx>
      <c:valAx>
        <c:axId val="77913801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H</a:t>
                </a:r>
                <a:r>
                  <a:rPr lang="en-US" baseline="-25000"/>
                  <a:t>2</a:t>
                </a:r>
                <a:r>
                  <a:rPr lang="en-US"/>
                  <a:t>O (wt.%)</a:t>
                </a:r>
              </a:p>
            </c:rich>
          </c:tx>
          <c:layout>
            <c:manualLayout>
              <c:xMode val="edge"/>
              <c:yMode val="edge"/>
              <c:x val="2.4383147738411327E-3"/>
              <c:y val="0.32081031713249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79136287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41162739114460428"/>
          <c:y val="0.58973867547845238"/>
          <c:w val="0.46951320908778327"/>
          <c:h val="0.205166643719307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36753028419436"/>
          <c:y val="5.1058131345489581E-2"/>
          <c:w val="0.78070906031384812"/>
          <c:h val="0.79020553730368481"/>
        </c:manualLayout>
      </c:layout>
      <c:scatterChart>
        <c:scatterStyle val="lineMarker"/>
        <c:varyColors val="0"/>
        <c:ser>
          <c:idx val="0"/>
          <c:order val="0"/>
          <c:tx>
            <c:v>Measured Data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'Table 3 Embayment Transects'!$M$74:$M$83</c:f>
                <c:numCache>
                  <c:formatCode>General</c:formatCode>
                  <c:ptCount val="10"/>
                  <c:pt idx="0">
                    <c:v>9.0290372255023739E-3</c:v>
                  </c:pt>
                  <c:pt idx="1">
                    <c:v>1.1011877445345816E-2</c:v>
                  </c:pt>
                  <c:pt idx="2">
                    <c:v>2.1253732282721205E-2</c:v>
                  </c:pt>
                  <c:pt idx="3">
                    <c:v>4.6608784688935326E-2</c:v>
                  </c:pt>
                  <c:pt idx="4">
                    <c:v>8.9719227371124116E-2</c:v>
                  </c:pt>
                  <c:pt idx="5">
                    <c:v>0.14885297148903284</c:v>
                  </c:pt>
                  <c:pt idx="6">
                    <c:v>0.20869811301023547</c:v>
                  </c:pt>
                  <c:pt idx="7">
                    <c:v>0.25632136561539864</c:v>
                  </c:pt>
                  <c:pt idx="8">
                    <c:v>0.27647490015218945</c:v>
                  </c:pt>
                  <c:pt idx="9">
                    <c:v>0.26141633975415296</c:v>
                  </c:pt>
                </c:numCache>
              </c:numRef>
            </c:plus>
            <c:minus>
              <c:numRef>
                <c:f>'Table 3 Embayment Transects'!$M$74:$M$83</c:f>
                <c:numCache>
                  <c:formatCode>General</c:formatCode>
                  <c:ptCount val="10"/>
                  <c:pt idx="0">
                    <c:v>9.0290372255023739E-3</c:v>
                  </c:pt>
                  <c:pt idx="1">
                    <c:v>1.1011877445345816E-2</c:v>
                  </c:pt>
                  <c:pt idx="2">
                    <c:v>2.1253732282721205E-2</c:v>
                  </c:pt>
                  <c:pt idx="3">
                    <c:v>4.6608784688935326E-2</c:v>
                  </c:pt>
                  <c:pt idx="4">
                    <c:v>8.9719227371124116E-2</c:v>
                  </c:pt>
                  <c:pt idx="5">
                    <c:v>0.14885297148903284</c:v>
                  </c:pt>
                  <c:pt idx="6">
                    <c:v>0.20869811301023547</c:v>
                  </c:pt>
                  <c:pt idx="7">
                    <c:v>0.25632136561539864</c:v>
                  </c:pt>
                  <c:pt idx="8">
                    <c:v>0.27647490015218945</c:v>
                  </c:pt>
                  <c:pt idx="9">
                    <c:v>0.26141633975415296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'Table 3 Embayment Transects'!$J$74:$J$83</c:f>
              <c:numCache>
                <c:formatCode>General</c:formatCode>
                <c:ptCount val="10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</c:numCache>
            </c:numRef>
          </c:xVal>
          <c:yVal>
            <c:numRef>
              <c:f>'Table 3 Embayment Transects'!$L$74:$L$83</c:f>
              <c:numCache>
                <c:formatCode>0.00</c:formatCode>
                <c:ptCount val="10"/>
                <c:pt idx="0">
                  <c:v>0.10270325498157952</c:v>
                </c:pt>
                <c:pt idx="1">
                  <c:v>0.12523277121081308</c:v>
                </c:pt>
                <c:pt idx="2">
                  <c:v>0.24146064947039239</c:v>
                </c:pt>
                <c:pt idx="3">
                  <c:v>0.52816843480046205</c:v>
                </c:pt>
                <c:pt idx="4">
                  <c:v>1.0122712070368034</c:v>
                </c:pt>
                <c:pt idx="5">
                  <c:v>1.6693513119328411</c:v>
                </c:pt>
                <c:pt idx="6">
                  <c:v>2.326099690190536</c:v>
                </c:pt>
                <c:pt idx="7">
                  <c:v>2.842772637976636</c:v>
                </c:pt>
                <c:pt idx="8">
                  <c:v>3.0598281998299957</c:v>
                </c:pt>
                <c:pt idx="9">
                  <c:v>2.8977356402316952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A4A-463A-85A2-6790864B1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9136287"/>
        <c:axId val="779138015"/>
      </c:scatterChart>
      <c:valAx>
        <c:axId val="779136287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Distance from Rim (</a:t>
                </a:r>
                <a:r>
                  <a:rPr lang="en-US">
                    <a:latin typeface="Symbol" pitchFamily="2" charset="2"/>
                  </a:rPr>
                  <a:t>m</a:t>
                </a:r>
                <a:r>
                  <a:rPr lang="en-US"/>
                  <a:t>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79138015"/>
        <c:crosses val="autoZero"/>
        <c:crossBetween val="midCat"/>
      </c:valAx>
      <c:valAx>
        <c:axId val="779138015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H</a:t>
                </a:r>
                <a:r>
                  <a:rPr lang="en-US" baseline="-25000"/>
                  <a:t>2</a:t>
                </a:r>
                <a:r>
                  <a:rPr lang="en-US"/>
                  <a:t>O (wt.%)</a:t>
                </a:r>
              </a:p>
            </c:rich>
          </c:tx>
          <c:layout>
            <c:manualLayout>
              <c:xMode val="edge"/>
              <c:yMode val="edge"/>
              <c:x val="2.4383147738411327E-3"/>
              <c:y val="0.32081031713249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79136287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41162739114460428"/>
          <c:y val="0.58973867547845238"/>
          <c:w val="0.46951320908778327"/>
          <c:h val="0.205166643719307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</xdr:row>
      <xdr:rowOff>25400</xdr:rowOff>
    </xdr:from>
    <xdr:to>
      <xdr:col>6</xdr:col>
      <xdr:colOff>749300</xdr:colOff>
      <xdr:row>8</xdr:row>
      <xdr:rowOff>101600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04DC57A-6116-72EF-00C5-504A43C939E5}"/>
            </a:ext>
          </a:extLst>
        </xdr:cNvPr>
        <xdr:cNvSpPr txBox="1"/>
      </xdr:nvSpPr>
      <xdr:spPr>
        <a:xfrm>
          <a:off x="850900" y="228600"/>
          <a:ext cx="4851400" cy="149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latin typeface="Roboto Condensed Light" panose="02000000000000000000" pitchFamily="2" charset="0"/>
              <a:ea typeface="Roboto Condensed Light" panose="02000000000000000000" pitchFamily="2" charset="0"/>
            </a:rPr>
            <a:t>This supplementary material accompanies the</a:t>
          </a:r>
          <a:r>
            <a:rPr lang="en-US" sz="1100" b="1" baseline="0">
              <a:latin typeface="Roboto Condensed Light" panose="02000000000000000000" pitchFamily="2" charset="0"/>
              <a:ea typeface="Roboto Condensed Light" panose="02000000000000000000" pitchFamily="2" charset="0"/>
            </a:rPr>
            <a:t> article:</a:t>
          </a:r>
          <a:br>
            <a:rPr lang="en-US" sz="1100" baseline="0">
              <a:latin typeface="Roboto Condensed Light" panose="02000000000000000000" pitchFamily="2" charset="0"/>
              <a:ea typeface="Roboto Condensed Light" panose="02000000000000000000" pitchFamily="2" charset="0"/>
            </a:rPr>
          </a:br>
          <a:br>
            <a:rPr lang="en-US" sz="1100" baseline="0">
              <a:latin typeface="Roboto Condensed Light" panose="02000000000000000000" pitchFamily="2" charset="0"/>
              <a:ea typeface="Roboto Condensed Light" panose="02000000000000000000" pitchFamily="2" charset="0"/>
            </a:rPr>
          </a:br>
          <a:r>
            <a:rPr lang="en-US" sz="1100" b="0" i="0" u="none" strike="noStrike">
              <a:solidFill>
                <a:schemeClr val="dk1"/>
              </a:solidFill>
              <a:effectLst/>
              <a:latin typeface="Roboto Condensed Light" panose="02000000000000000000" pitchFamily="2" charset="0"/>
              <a:ea typeface="Roboto Condensed Light" panose="02000000000000000000" pitchFamily="2" charset="0"/>
              <a:cs typeface="+mn-cs"/>
            </a:rPr>
            <a:t>Harris, M., Hosseini, B., Myers, M. and Bouley, L. (2024) “Reconciling petrologic magma ascent speedometers for the June 12th, 1991 eruption of Mt. Pinatubo, Philippines”, </a:t>
          </a:r>
          <a:r>
            <a:rPr lang="en-US" sz="1100" b="0" i="1" u="none" strike="noStrike">
              <a:solidFill>
                <a:schemeClr val="dk1"/>
              </a:solidFill>
              <a:effectLst/>
              <a:latin typeface="Roboto Condensed Light" panose="02000000000000000000" pitchFamily="2" charset="0"/>
              <a:ea typeface="Roboto Condensed Light" panose="02000000000000000000" pitchFamily="2" charset="0"/>
              <a:cs typeface="+mn-cs"/>
            </a:rPr>
            <a:t>Volcanica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Roboto Condensed Light" panose="02000000000000000000" pitchFamily="2" charset="0"/>
              <a:ea typeface="Roboto Condensed Light" panose="02000000000000000000" pitchFamily="2" charset="0"/>
              <a:cs typeface="+mn-cs"/>
            </a:rPr>
            <a:t>, 7(1), pp. 117–133. doi: 10.30909/vol.07.01.117133.</a:t>
          </a:r>
        </a:p>
        <a:p>
          <a:endParaRPr lang="en-US" sz="1100" b="0" i="0" u="none" strike="noStrike">
            <a:solidFill>
              <a:schemeClr val="dk1"/>
            </a:solidFill>
            <a:effectLst/>
            <a:latin typeface="Roboto Condensed Light" panose="02000000000000000000" pitchFamily="2" charset="0"/>
            <a:ea typeface="Roboto Condensed Light" panose="02000000000000000000" pitchFamily="2" charset="0"/>
            <a:cs typeface="+mn-cs"/>
          </a:endParaRPr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Roboto Condensed Light" panose="02000000000000000000" pitchFamily="2" charset="0"/>
              <a:ea typeface="Roboto Condensed Light" panose="02000000000000000000" pitchFamily="2" charset="0"/>
              <a:cs typeface="+mn-cs"/>
            </a:rPr>
            <a:t>Harris et al. (2024) should be cited if these materials are used</a:t>
          </a:r>
          <a:r>
            <a:rPr lang="en-US" sz="1100" b="1" i="0" u="none" strike="noStrike" baseline="0">
              <a:solidFill>
                <a:schemeClr val="dk1"/>
              </a:solidFill>
              <a:effectLst/>
              <a:latin typeface="Roboto Condensed Light" panose="02000000000000000000" pitchFamily="2" charset="0"/>
              <a:ea typeface="Roboto Condensed Light" panose="02000000000000000000" pitchFamily="2" charset="0"/>
              <a:cs typeface="+mn-cs"/>
            </a:rPr>
            <a:t>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428021</xdr:colOff>
      <xdr:row>39</xdr:row>
      <xdr:rowOff>108857</xdr:rowOff>
    </xdr:from>
    <xdr:to>
      <xdr:col>16</xdr:col>
      <xdr:colOff>385201</xdr:colOff>
      <xdr:row>52</xdr:row>
      <xdr:rowOff>111644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FE95601-C18F-457C-BAAE-543DE8DA34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286468</xdr:colOff>
      <xdr:row>2</xdr:row>
      <xdr:rowOff>94687</xdr:rowOff>
    </xdr:from>
    <xdr:to>
      <xdr:col>16</xdr:col>
      <xdr:colOff>255895</xdr:colOff>
      <xdr:row>15</xdr:row>
      <xdr:rowOff>87383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2B48011-2EE8-4D03-B3E0-E0583EB682AA}"/>
            </a:ext>
            <a:ext uri="{147F2762-F138-4A5C-976F-8EAC2B608ADB}">
              <a16:predDERef xmlns:a16="http://schemas.microsoft.com/office/drawing/2014/main" pred="{8FE95601-C18F-457C-BAAE-543DE8DA34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350297</xdr:colOff>
      <xdr:row>86</xdr:row>
      <xdr:rowOff>208987</xdr:rowOff>
    </xdr:from>
    <xdr:to>
      <xdr:col>7</xdr:col>
      <xdr:colOff>755152</xdr:colOff>
      <xdr:row>100</xdr:row>
      <xdr:rowOff>15836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7F4A73A-26A1-4902-BA31-EE9CF461BF21}"/>
            </a:ext>
            <a:ext uri="{147F2762-F138-4A5C-976F-8EAC2B608ADB}">
              <a16:predDERef xmlns:a16="http://schemas.microsoft.com/office/drawing/2014/main" pred="{32B48011-2EE8-4D03-B3E0-E0583EB682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350266</xdr:colOff>
      <xdr:row>30</xdr:row>
      <xdr:rowOff>107306</xdr:rowOff>
    </xdr:from>
    <xdr:to>
      <xdr:col>7</xdr:col>
      <xdr:colOff>767996</xdr:colOff>
      <xdr:row>44</xdr:row>
      <xdr:rowOff>5888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F265EB9-0A43-4B4B-9BAD-5B2C4A8830CF}"/>
            </a:ext>
            <a:ext uri="{147F2762-F138-4A5C-976F-8EAC2B608ADB}">
              <a16:predDERef xmlns:a16="http://schemas.microsoft.com/office/drawing/2014/main" pred="{67F4A73A-26A1-4902-BA31-EE9CF461B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367998</xdr:colOff>
      <xdr:row>20</xdr:row>
      <xdr:rowOff>144084</xdr:rowOff>
    </xdr:from>
    <xdr:to>
      <xdr:col>16</xdr:col>
      <xdr:colOff>325178</xdr:colOff>
      <xdr:row>33</xdr:row>
      <xdr:rowOff>176411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0EBB6B2-BA5F-45AF-8CE1-18A03D50E6ED}"/>
            </a:ext>
            <a:ext uri="{147F2762-F138-4A5C-976F-8EAC2B608ADB}">
              <a16:predDERef xmlns:a16="http://schemas.microsoft.com/office/drawing/2014/main" pred="{2F265EB9-0A43-4B4B-9BAD-5B2C4A8830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370080</xdr:colOff>
      <xdr:row>51</xdr:row>
      <xdr:rowOff>186626</xdr:rowOff>
    </xdr:from>
    <xdr:to>
      <xdr:col>7</xdr:col>
      <xdr:colOff>643400</xdr:colOff>
      <xdr:row>65</xdr:row>
      <xdr:rowOff>155454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E407391-B127-4D9E-B53B-94C418781319}"/>
            </a:ext>
            <a:ext uri="{147F2762-F138-4A5C-976F-8EAC2B608ADB}">
              <a16:predDERef xmlns:a16="http://schemas.microsoft.com/office/drawing/2014/main" pred="{20EBB6B2-BA5F-45AF-8CE1-18A03D50E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341150</xdr:colOff>
      <xdr:row>2</xdr:row>
      <xdr:rowOff>38</xdr:rowOff>
    </xdr:from>
    <xdr:to>
      <xdr:col>7</xdr:col>
      <xdr:colOff>614470</xdr:colOff>
      <xdr:row>14</xdr:row>
      <xdr:rowOff>79203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E0497A8-7A9E-4148-A3E5-7BAFFBC51C26}"/>
            </a:ext>
            <a:ext uri="{147F2762-F138-4A5C-976F-8EAC2B608ADB}">
              <a16:predDERef xmlns:a16="http://schemas.microsoft.com/office/drawing/2014/main" pred="{0E407391-B127-4D9E-B53B-94C4187813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342382</xdr:colOff>
      <xdr:row>14</xdr:row>
      <xdr:rowOff>84891</xdr:rowOff>
    </xdr:from>
    <xdr:to>
      <xdr:col>7</xdr:col>
      <xdr:colOff>615702</xdr:colOff>
      <xdr:row>27</xdr:row>
      <xdr:rowOff>28951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C9DCDAD-E6A8-4D94-A131-F899A5998297}"/>
            </a:ext>
            <a:ext uri="{147F2762-F138-4A5C-976F-8EAC2B608ADB}">
              <a16:predDERef xmlns:a16="http://schemas.microsoft.com/office/drawing/2014/main" pred="{CE0497A8-7A9E-4148-A3E5-7BAFFBC51C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546100</xdr:colOff>
      <xdr:row>70</xdr:row>
      <xdr:rowOff>165306</xdr:rowOff>
    </xdr:from>
    <xdr:to>
      <xdr:col>16</xdr:col>
      <xdr:colOff>371745</xdr:colOff>
      <xdr:row>83</xdr:row>
      <xdr:rowOff>110533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162FDBE-7202-4064-AD90-AF8754B57427}"/>
            </a:ext>
            <a:ext uri="{147F2762-F138-4A5C-976F-8EAC2B608ADB}">
              <a16:predDERef xmlns:a16="http://schemas.microsoft.com/office/drawing/2014/main" pred="{3C9DCDAD-E6A8-4D94-A131-F899A59982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517525</xdr:colOff>
      <xdr:row>56</xdr:row>
      <xdr:rowOff>39009</xdr:rowOff>
    </xdr:from>
    <xdr:to>
      <xdr:col>16</xdr:col>
      <xdr:colOff>343170</xdr:colOff>
      <xdr:row>69</xdr:row>
      <xdr:rowOff>32418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7B091CE-2280-4BBE-AEA4-F9C482B1B8D3}"/>
            </a:ext>
            <a:ext uri="{147F2762-F138-4A5C-976F-8EAC2B608ADB}">
              <a16:predDERef xmlns:a16="http://schemas.microsoft.com/office/drawing/2014/main" pred="{2162FDBE-7202-4064-AD90-AF8754B574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431835</xdr:colOff>
      <xdr:row>72</xdr:row>
      <xdr:rowOff>30668</xdr:rowOff>
    </xdr:from>
    <xdr:to>
      <xdr:col>7</xdr:col>
      <xdr:colOff>696677</xdr:colOff>
      <xdr:row>85</xdr:row>
      <xdr:rowOff>56177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4BB0AF9-38C9-4B1E-B3B9-01B88DAB2059}"/>
            </a:ext>
            <a:ext uri="{147F2762-F138-4A5C-976F-8EAC2B608ADB}">
              <a16:predDERef xmlns:a16="http://schemas.microsoft.com/office/drawing/2014/main" pred="{17B091CE-2280-4BBE-AEA4-F9C482B1B8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BB600-EC03-7D46-9116-CEEE9139A9A1}">
  <dimension ref="A1"/>
  <sheetViews>
    <sheetView tabSelected="1" workbookViewId="0">
      <selection activeCell="D18" sqref="D18"/>
    </sheetView>
  </sheetViews>
  <sheetFormatPr baseColWidth="10" defaultRowHeight="16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D299C-1DCB-7340-9217-1F3041468B2B}">
  <dimension ref="B2:K41"/>
  <sheetViews>
    <sheetView showGridLines="0" topLeftCell="D13" workbookViewId="0">
      <selection activeCell="K25" sqref="K25"/>
    </sheetView>
  </sheetViews>
  <sheetFormatPr baseColWidth="10" defaultColWidth="10.83203125" defaultRowHeight="15.75" customHeight="1"/>
  <cols>
    <col min="1" max="1" width="4.6640625" style="8" customWidth="1"/>
    <col min="2" max="4" width="17.1640625" style="8" customWidth="1"/>
    <col min="5" max="5" width="2.1640625" style="49" customWidth="1"/>
    <col min="6" max="7" width="17.1640625" style="8" customWidth="1"/>
    <col min="8" max="8" width="2.1640625" style="49" customWidth="1"/>
    <col min="9" max="12" width="17.1640625" style="8" customWidth="1"/>
    <col min="13" max="16384" width="10.83203125" style="8"/>
  </cols>
  <sheetData>
    <row r="2" spans="2:10" ht="30.75" customHeight="1">
      <c r="B2" s="277" t="s">
        <v>0</v>
      </c>
      <c r="C2" s="278"/>
      <c r="D2" s="278"/>
      <c r="E2" s="278"/>
      <c r="F2" s="278"/>
      <c r="G2" s="278"/>
      <c r="H2" s="278"/>
      <c r="I2" s="278"/>
      <c r="J2" s="278"/>
    </row>
    <row r="3" spans="2:10" ht="16"/>
    <row r="4" spans="2:10" ht="16">
      <c r="B4" s="283" t="s">
        <v>1</v>
      </c>
      <c r="C4" s="286" t="s">
        <v>2</v>
      </c>
      <c r="D4" s="289" t="s">
        <v>3</v>
      </c>
      <c r="F4" s="279" t="s">
        <v>4</v>
      </c>
      <c r="G4" s="280"/>
      <c r="I4" s="281" t="s">
        <v>5</v>
      </c>
      <c r="J4" s="282"/>
    </row>
    <row r="5" spans="2:10" ht="16">
      <c r="B5" s="284"/>
      <c r="C5" s="287"/>
      <c r="D5" s="290"/>
      <c r="E5" s="50"/>
      <c r="F5" s="63" t="s">
        <v>6</v>
      </c>
      <c r="G5" s="66" t="s">
        <v>7</v>
      </c>
      <c r="H5" s="50"/>
      <c r="I5" s="3" t="s">
        <v>8</v>
      </c>
      <c r="J5" s="2" t="s">
        <v>9</v>
      </c>
    </row>
    <row r="6" spans="2:10" ht="16">
      <c r="B6" s="285"/>
      <c r="C6" s="288"/>
      <c r="D6" s="291"/>
      <c r="E6" s="50"/>
      <c r="F6" s="63" t="s">
        <v>10</v>
      </c>
      <c r="G6" s="66" t="s">
        <v>8</v>
      </c>
      <c r="H6" s="50"/>
      <c r="I6" s="67" t="s">
        <v>11</v>
      </c>
      <c r="J6" s="68" t="s">
        <v>11</v>
      </c>
    </row>
    <row r="7" spans="2:10" ht="16">
      <c r="B7" s="293" t="s">
        <v>12</v>
      </c>
      <c r="C7" s="70">
        <v>3484466.39</v>
      </c>
      <c r="D7" s="71">
        <f t="shared" ref="D7:D9" si="0">C7*1000000000</f>
        <v>3484466390000000</v>
      </c>
      <c r="E7" s="51"/>
      <c r="F7" s="78">
        <v>15</v>
      </c>
      <c r="G7" s="62">
        <v>90</v>
      </c>
      <c r="H7" s="50"/>
      <c r="I7" s="61">
        <v>0.752</v>
      </c>
      <c r="J7" s="62">
        <v>14</v>
      </c>
    </row>
    <row r="8" spans="2:10" ht="16">
      <c r="B8" s="294"/>
      <c r="C8" s="72">
        <v>2164935.04</v>
      </c>
      <c r="D8" s="73">
        <f t="shared" si="0"/>
        <v>2164935040000000</v>
      </c>
      <c r="E8" s="51"/>
      <c r="F8" s="79">
        <v>11</v>
      </c>
      <c r="G8" s="66">
        <v>60</v>
      </c>
      <c r="H8" s="50"/>
      <c r="I8" s="63">
        <v>0.502</v>
      </c>
      <c r="J8" s="66">
        <v>15</v>
      </c>
    </row>
    <row r="9" spans="2:10" ht="16">
      <c r="B9" s="294"/>
      <c r="C9" s="72">
        <v>2379134.4500000002</v>
      </c>
      <c r="D9" s="73">
        <f t="shared" si="0"/>
        <v>2379134450000000</v>
      </c>
      <c r="E9" s="51"/>
      <c r="F9" s="79">
        <v>11.5</v>
      </c>
      <c r="G9" s="66">
        <v>70</v>
      </c>
      <c r="H9" s="50"/>
      <c r="I9" s="63">
        <v>0.54500000000000004</v>
      </c>
      <c r="J9" s="66">
        <v>15</v>
      </c>
    </row>
    <row r="10" spans="2:10" ht="16">
      <c r="B10" s="292" t="s">
        <v>13</v>
      </c>
      <c r="C10" s="69">
        <v>1174097.8400000001</v>
      </c>
      <c r="D10" s="75">
        <f t="shared" ref="D10:D25" si="1">C10*1000000000</f>
        <v>1174097840000000</v>
      </c>
      <c r="E10" s="51"/>
      <c r="F10" s="80">
        <v>10.5</v>
      </c>
      <c r="G10" s="81">
        <v>60</v>
      </c>
      <c r="H10" s="50"/>
      <c r="I10" s="80">
        <v>0.29699999999999999</v>
      </c>
      <c r="J10" s="81">
        <v>17</v>
      </c>
    </row>
    <row r="11" spans="2:10" ht="16">
      <c r="B11" s="292"/>
      <c r="C11" s="69">
        <v>2114453.31</v>
      </c>
      <c r="D11" s="75">
        <f t="shared" si="1"/>
        <v>2114453310000000</v>
      </c>
      <c r="E11" s="51"/>
      <c r="F11" s="80">
        <v>7.5</v>
      </c>
      <c r="G11" s="81">
        <v>42</v>
      </c>
      <c r="H11" s="50"/>
      <c r="I11" s="80">
        <v>0.49099999999999999</v>
      </c>
      <c r="J11" s="81">
        <v>16</v>
      </c>
    </row>
    <row r="12" spans="2:10" ht="16">
      <c r="B12" s="298" t="s">
        <v>14</v>
      </c>
      <c r="C12" s="51">
        <v>1180000</v>
      </c>
      <c r="D12" s="85">
        <f t="shared" ref="D12:D14" si="2">C12*1000000000</f>
        <v>1180000000000000</v>
      </c>
      <c r="E12" s="51"/>
      <c r="F12" s="86">
        <v>7</v>
      </c>
      <c r="G12" s="87">
        <v>40</v>
      </c>
      <c r="H12" s="50"/>
      <c r="I12" s="86">
        <v>0.3</v>
      </c>
      <c r="J12" s="87">
        <v>17</v>
      </c>
    </row>
    <row r="13" spans="2:10" ht="16">
      <c r="B13" s="298"/>
      <c r="C13" s="51">
        <v>818105.17799999996</v>
      </c>
      <c r="D13" s="85">
        <f t="shared" si="2"/>
        <v>818105178000000</v>
      </c>
      <c r="E13" s="51"/>
      <c r="F13" s="86">
        <v>5.5</v>
      </c>
      <c r="G13" s="87">
        <v>31.5</v>
      </c>
      <c r="H13" s="50"/>
      <c r="I13" s="86">
        <v>0.221</v>
      </c>
      <c r="J13" s="87">
        <v>18</v>
      </c>
    </row>
    <row r="14" spans="2:10" ht="16">
      <c r="B14" s="298"/>
      <c r="C14" s="51">
        <v>1192992.96</v>
      </c>
      <c r="D14" s="85">
        <f t="shared" si="2"/>
        <v>1192992960000000</v>
      </c>
      <c r="E14" s="51"/>
      <c r="F14" s="86">
        <v>10</v>
      </c>
      <c r="G14" s="87">
        <v>60</v>
      </c>
      <c r="H14" s="50"/>
      <c r="I14" s="86">
        <v>0.30199999999999999</v>
      </c>
      <c r="J14" s="87">
        <v>17</v>
      </c>
    </row>
    <row r="15" spans="2:10" ht="16">
      <c r="B15" s="292" t="s">
        <v>15</v>
      </c>
      <c r="C15" s="69">
        <v>977633.8</v>
      </c>
      <c r="D15" s="75">
        <f t="shared" si="1"/>
        <v>977633800000000</v>
      </c>
      <c r="E15" s="51"/>
      <c r="F15" s="82">
        <v>6.5</v>
      </c>
      <c r="G15" s="81">
        <v>37.5</v>
      </c>
      <c r="H15" s="50"/>
      <c r="I15" s="80">
        <v>0.25600000000000001</v>
      </c>
      <c r="J15" s="81">
        <v>17</v>
      </c>
    </row>
    <row r="16" spans="2:10" ht="16">
      <c r="B16" s="292"/>
      <c r="C16" s="69">
        <v>1695797.42</v>
      </c>
      <c r="D16" s="75">
        <f t="shared" si="1"/>
        <v>1695797420000000</v>
      </c>
      <c r="E16" s="51"/>
      <c r="F16" s="82">
        <v>9.5</v>
      </c>
      <c r="G16" s="81">
        <v>50</v>
      </c>
      <c r="H16" s="50"/>
      <c r="I16" s="80">
        <v>0.40699999999999997</v>
      </c>
      <c r="J16" s="81">
        <v>16</v>
      </c>
    </row>
    <row r="17" spans="2:11" ht="16">
      <c r="B17" s="294" t="s">
        <v>16</v>
      </c>
      <c r="C17" s="72">
        <v>683880.48</v>
      </c>
      <c r="D17" s="73">
        <f t="shared" si="1"/>
        <v>683880480000000</v>
      </c>
      <c r="E17" s="51"/>
      <c r="F17" s="79">
        <v>5</v>
      </c>
      <c r="G17" s="66">
        <v>29</v>
      </c>
      <c r="H17" s="50"/>
      <c r="I17" s="63">
        <v>0.191</v>
      </c>
      <c r="J17" s="66">
        <v>19</v>
      </c>
    </row>
    <row r="18" spans="2:11" ht="16">
      <c r="B18" s="294"/>
      <c r="C18" s="72">
        <v>231844.86</v>
      </c>
      <c r="D18" s="73">
        <f t="shared" si="1"/>
        <v>231844860000000</v>
      </c>
      <c r="E18" s="51"/>
      <c r="F18" s="79">
        <v>2.5</v>
      </c>
      <c r="G18" s="66">
        <v>14.5</v>
      </c>
      <c r="H18" s="50"/>
      <c r="I18" s="63">
        <v>8.5000000000000006E-2</v>
      </c>
      <c r="J18" s="66">
        <v>23</v>
      </c>
    </row>
    <row r="19" spans="2:11" ht="16">
      <c r="B19" s="294"/>
      <c r="C19" s="72">
        <v>4148636.76</v>
      </c>
      <c r="D19" s="73">
        <f t="shared" si="1"/>
        <v>4148636760000000</v>
      </c>
      <c r="E19" s="51"/>
      <c r="F19" s="79">
        <v>17</v>
      </c>
      <c r="G19" s="66">
        <v>100</v>
      </c>
      <c r="H19" s="50"/>
      <c r="I19" s="63">
        <v>0.86699999999999999</v>
      </c>
      <c r="J19" s="66">
        <v>14</v>
      </c>
    </row>
    <row r="20" spans="2:11" ht="16">
      <c r="B20" s="292" t="s">
        <v>17</v>
      </c>
      <c r="C20" s="69">
        <v>739000</v>
      </c>
      <c r="D20" s="75">
        <f t="shared" si="1"/>
        <v>739000000000000</v>
      </c>
      <c r="E20" s="51"/>
      <c r="F20" s="82">
        <v>5.5</v>
      </c>
      <c r="G20" s="81">
        <v>31.5</v>
      </c>
      <c r="H20" s="50"/>
      <c r="I20" s="80">
        <v>0.20399999999999999</v>
      </c>
      <c r="J20" s="81">
        <v>19</v>
      </c>
    </row>
    <row r="21" spans="2:11" ht="16">
      <c r="B21" s="292"/>
      <c r="C21" s="69">
        <v>697550.63</v>
      </c>
      <c r="D21" s="75">
        <f t="shared" si="1"/>
        <v>697550630000000</v>
      </c>
      <c r="E21" s="51"/>
      <c r="F21" s="82">
        <v>5</v>
      </c>
      <c r="G21" s="81">
        <v>29</v>
      </c>
      <c r="H21" s="50"/>
      <c r="I21" s="80">
        <v>0.19500000000000001</v>
      </c>
      <c r="J21" s="81">
        <v>19</v>
      </c>
    </row>
    <row r="22" spans="2:11" ht="16">
      <c r="B22" s="292"/>
      <c r="C22" s="69">
        <v>1228796.2180000001</v>
      </c>
      <c r="D22" s="75">
        <f t="shared" si="1"/>
        <v>1228796218000000</v>
      </c>
      <c r="E22" s="51"/>
      <c r="F22" s="82">
        <v>7.5</v>
      </c>
      <c r="G22" s="81">
        <v>42</v>
      </c>
      <c r="H22" s="50"/>
      <c r="I22" s="80">
        <v>0.311</v>
      </c>
      <c r="J22" s="81">
        <v>17</v>
      </c>
    </row>
    <row r="23" spans="2:11" ht="16">
      <c r="B23" s="294" t="s">
        <v>18</v>
      </c>
      <c r="C23" s="72">
        <v>1784098.3189999999</v>
      </c>
      <c r="D23" s="73">
        <f t="shared" si="1"/>
        <v>1784098319000000</v>
      </c>
      <c r="E23" s="51"/>
      <c r="F23" s="79">
        <v>9.5</v>
      </c>
      <c r="G23" s="66">
        <v>50</v>
      </c>
      <c r="H23" s="50"/>
      <c r="I23" s="63">
        <v>0.42499999999999999</v>
      </c>
      <c r="J23" s="66">
        <v>16</v>
      </c>
    </row>
    <row r="24" spans="2:11" ht="16">
      <c r="B24" s="294"/>
      <c r="C24" s="72">
        <v>1449672.9310000001</v>
      </c>
      <c r="D24" s="73">
        <f t="shared" si="1"/>
        <v>1449672931000000</v>
      </c>
      <c r="E24" s="51"/>
      <c r="F24" s="79">
        <v>8.5</v>
      </c>
      <c r="G24" s="66">
        <v>50</v>
      </c>
      <c r="H24" s="50"/>
      <c r="I24" s="63">
        <v>0.35599999999999998</v>
      </c>
      <c r="J24" s="66">
        <v>17</v>
      </c>
      <c r="K24" s="8">
        <f>AVERAGE(I23:I25)</f>
        <v>0.46866666666666662</v>
      </c>
    </row>
    <row r="25" spans="2:11" ht="16">
      <c r="B25" s="297"/>
      <c r="C25" s="76">
        <v>2797455.7969999998</v>
      </c>
      <c r="D25" s="77">
        <f t="shared" si="1"/>
        <v>2797455797000000</v>
      </c>
      <c r="E25" s="51"/>
      <c r="F25" s="83">
        <v>12.5</v>
      </c>
      <c r="G25" s="65">
        <v>70</v>
      </c>
      <c r="H25" s="50"/>
      <c r="I25" s="64">
        <v>0.625</v>
      </c>
      <c r="J25" s="65">
        <v>15</v>
      </c>
    </row>
    <row r="26" spans="2:11" ht="16"/>
    <row r="27" spans="2:11" ht="16">
      <c r="F27" s="295" t="s">
        <v>19</v>
      </c>
      <c r="G27" s="296"/>
      <c r="I27" s="295" t="s">
        <v>20</v>
      </c>
      <c r="J27" s="296"/>
    </row>
    <row r="28" spans="2:11" ht="18">
      <c r="F28" s="9" t="s">
        <v>21</v>
      </c>
      <c r="G28" s="10">
        <v>2350</v>
      </c>
      <c r="I28" s="9" t="s">
        <v>22</v>
      </c>
      <c r="J28" s="10">
        <v>220</v>
      </c>
    </row>
    <row r="29" spans="2:11" ht="18">
      <c r="F29" s="9" t="s">
        <v>23</v>
      </c>
      <c r="G29" s="10">
        <v>6.4</v>
      </c>
      <c r="I29" s="9" t="s">
        <v>24</v>
      </c>
      <c r="J29" s="10">
        <v>780</v>
      </c>
    </row>
    <row r="30" spans="2:11" ht="16">
      <c r="F30" s="9" t="s">
        <v>25</v>
      </c>
      <c r="G30" s="10">
        <v>1053</v>
      </c>
      <c r="I30" s="9" t="s">
        <v>26</v>
      </c>
      <c r="J30" s="10">
        <v>0.38</v>
      </c>
    </row>
    <row r="31" spans="2:11" ht="18">
      <c r="F31" s="9" t="s">
        <v>27</v>
      </c>
      <c r="G31" s="10">
        <v>220000000</v>
      </c>
      <c r="I31" s="9" t="s">
        <v>28</v>
      </c>
      <c r="J31" s="10">
        <v>155</v>
      </c>
    </row>
    <row r="32" spans="2:11" ht="19">
      <c r="F32" s="199" t="s">
        <v>29</v>
      </c>
      <c r="G32" s="19">
        <v>5.8099999999999998E-11</v>
      </c>
      <c r="H32" s="52"/>
      <c r="I32" s="9" t="s">
        <v>30</v>
      </c>
      <c r="J32" s="19">
        <v>6300000</v>
      </c>
    </row>
    <row r="33" spans="6:10" ht="19">
      <c r="F33" s="11" t="s">
        <v>31</v>
      </c>
      <c r="G33" s="20">
        <v>3.3799999999999997E-29</v>
      </c>
      <c r="H33" s="52"/>
      <c r="I33" s="11"/>
      <c r="J33" s="12"/>
    </row>
    <row r="34" spans="6:10" ht="16"/>
    <row r="36" spans="6:10" ht="16"/>
    <row r="37" spans="6:10" ht="16"/>
    <row r="39" spans="6:10" ht="16"/>
    <row r="40" spans="6:10" ht="16"/>
    <row r="41" spans="6:10" ht="16"/>
  </sheetData>
  <mergeCells count="15">
    <mergeCell ref="B10:B11"/>
    <mergeCell ref="B7:B9"/>
    <mergeCell ref="F27:G27"/>
    <mergeCell ref="I27:J27"/>
    <mergeCell ref="B23:B25"/>
    <mergeCell ref="B20:B22"/>
    <mergeCell ref="B17:B19"/>
    <mergeCell ref="B15:B16"/>
    <mergeCell ref="B12:B14"/>
    <mergeCell ref="B2:J2"/>
    <mergeCell ref="F4:G4"/>
    <mergeCell ref="I4:J4"/>
    <mergeCell ref="B4:B6"/>
    <mergeCell ref="C4:C6"/>
    <mergeCell ref="D4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21142-6F7A-E841-9E82-EF3B050FAF28}">
  <dimension ref="B2:M67"/>
  <sheetViews>
    <sheetView zoomScaleNormal="100" workbookViewId="0"/>
  </sheetViews>
  <sheetFormatPr baseColWidth="10" defaultColWidth="10.83203125" defaultRowHeight="15.75" customHeight="1"/>
  <cols>
    <col min="1" max="1" width="4.6640625" style="49" customWidth="1"/>
    <col min="2" max="2" width="71.5" style="49" bestFit="1" customWidth="1"/>
    <col min="3" max="3" width="6.83203125" style="49" bestFit="1" customWidth="1"/>
    <col min="4" max="4" width="15.33203125" style="49" bestFit="1" customWidth="1"/>
    <col min="5" max="5" width="13.1640625" style="49" bestFit="1" customWidth="1"/>
    <col min="6" max="6" width="15.6640625" style="49" bestFit="1" customWidth="1"/>
    <col min="7" max="7" width="11.83203125" style="49" bestFit="1" customWidth="1"/>
    <col min="8" max="8" width="20.33203125" style="49" bestFit="1" customWidth="1"/>
    <col min="9" max="9" width="24" style="49" bestFit="1" customWidth="1"/>
    <col min="10" max="10" width="38" style="49" bestFit="1" customWidth="1"/>
    <col min="11" max="11" width="34.83203125" style="49" bestFit="1" customWidth="1"/>
    <col min="12" max="12" width="33.6640625" style="49" bestFit="1" customWidth="1"/>
    <col min="13" max="13" width="17.83203125" style="49" bestFit="1" customWidth="1"/>
    <col min="14" max="16384" width="10.83203125" style="49"/>
  </cols>
  <sheetData>
    <row r="2" spans="2:13" ht="37.5" customHeight="1">
      <c r="B2" s="299" t="s">
        <v>32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</row>
    <row r="3" spans="2:13" ht="16">
      <c r="B3" s="113" t="s">
        <v>33</v>
      </c>
    </row>
    <row r="4" spans="2:13" ht="18">
      <c r="B4" s="88" t="s">
        <v>34</v>
      </c>
      <c r="C4" s="93" t="s">
        <v>35</v>
      </c>
      <c r="D4" s="93" t="s">
        <v>36</v>
      </c>
      <c r="E4" s="93" t="s">
        <v>37</v>
      </c>
      <c r="F4" s="93" t="s">
        <v>38</v>
      </c>
      <c r="G4" s="93" t="s">
        <v>39</v>
      </c>
      <c r="H4" s="93" t="s">
        <v>40</v>
      </c>
      <c r="I4" s="93" t="s">
        <v>41</v>
      </c>
      <c r="J4" s="93" t="s">
        <v>42</v>
      </c>
      <c r="K4" s="93" t="s">
        <v>43</v>
      </c>
      <c r="L4" s="93" t="s">
        <v>44</v>
      </c>
      <c r="M4" s="94" t="s">
        <v>45</v>
      </c>
    </row>
    <row r="5" spans="2:13" ht="16">
      <c r="B5" s="89" t="s">
        <v>46</v>
      </c>
      <c r="C5" s="98">
        <v>0.1</v>
      </c>
      <c r="D5" s="99">
        <v>0.23537122049162468</v>
      </c>
      <c r="E5" s="99">
        <v>0.31386834913612355</v>
      </c>
      <c r="F5" s="99">
        <v>7.849712864449887E-2</v>
      </c>
      <c r="G5" s="100">
        <v>251564.15248541971</v>
      </c>
      <c r="H5" s="100">
        <v>240942.61012193537</v>
      </c>
      <c r="I5" s="99">
        <v>1.5837098671744435E-2</v>
      </c>
      <c r="J5" s="101">
        <v>1.5848931924611141E-5</v>
      </c>
      <c r="K5" s="101">
        <v>1.4004114251259302E-5</v>
      </c>
      <c r="L5" s="101">
        <v>9.5083893457803453E-6</v>
      </c>
      <c r="M5" s="102">
        <v>2.7073166588793417E-6</v>
      </c>
    </row>
    <row r="6" spans="2:13" ht="16">
      <c r="B6" s="16" t="s">
        <v>47</v>
      </c>
      <c r="C6" s="114">
        <v>1</v>
      </c>
      <c r="D6" s="115">
        <v>0.1999985300908225</v>
      </c>
      <c r="E6" s="115">
        <v>0.31386834913612355</v>
      </c>
      <c r="F6" s="115">
        <v>0.11386981904530105</v>
      </c>
      <c r="G6" s="116">
        <v>179605.10116378102</v>
      </c>
      <c r="H6" s="116">
        <v>172964.20934079299</v>
      </c>
      <c r="I6" s="115">
        <v>1.874306737405192E-2</v>
      </c>
      <c r="J6" s="117">
        <v>1.5848931924611141E-5</v>
      </c>
      <c r="K6" s="117">
        <v>1.499281420278457E-5</v>
      </c>
      <c r="L6" s="117">
        <v>9.9766078323770626E-6</v>
      </c>
      <c r="M6" s="118">
        <v>3.6734338150989531E-6</v>
      </c>
    </row>
    <row r="7" spans="2:13" ht="16">
      <c r="B7" s="89" t="s">
        <v>48</v>
      </c>
      <c r="C7" s="98">
        <v>2.5</v>
      </c>
      <c r="D7" s="99">
        <v>0.17509269726880478</v>
      </c>
      <c r="E7" s="99">
        <v>0.31386834913612355</v>
      </c>
      <c r="F7" s="99">
        <v>0.13877565186731877</v>
      </c>
      <c r="G7" s="100">
        <v>157949.39316984935</v>
      </c>
      <c r="H7" s="100">
        <v>152353.05690250636</v>
      </c>
      <c r="I7" s="99">
        <v>1.9986696565853772E-2</v>
      </c>
      <c r="J7" s="101">
        <v>1.5848931924611141E-5</v>
      </c>
      <c r="K7" s="101">
        <v>1.4760772468663824E-5</v>
      </c>
      <c r="L7" s="101">
        <v>9.8780610851474851E-6</v>
      </c>
      <c r="M7" s="102">
        <v>3.9386309693322087E-6</v>
      </c>
    </row>
    <row r="8" spans="2:13" ht="16">
      <c r="B8" s="16" t="s">
        <v>49</v>
      </c>
      <c r="C8" s="114">
        <v>5</v>
      </c>
      <c r="D8" s="115">
        <v>0.14312464493431631</v>
      </c>
      <c r="E8" s="115">
        <v>0.31386834913612355</v>
      </c>
      <c r="F8" s="115">
        <v>0.17074370420180723</v>
      </c>
      <c r="G8" s="116">
        <v>139511.01507411359</v>
      </c>
      <c r="H8" s="116">
        <v>134560.86516667559</v>
      </c>
      <c r="I8" s="115">
        <v>2.1266486791379321E-2</v>
      </c>
      <c r="J8" s="117">
        <v>1.5848931924611141E-5</v>
      </c>
      <c r="K8" s="117">
        <v>1.3847216455370747E-5</v>
      </c>
      <c r="L8" s="117">
        <v>9.4865378595024167E-6</v>
      </c>
      <c r="M8" s="118">
        <v>3.7825220047383832E-6</v>
      </c>
    </row>
    <row r="9" spans="2:13" ht="16">
      <c r="B9" s="89" t="s">
        <v>50</v>
      </c>
      <c r="C9" s="98">
        <v>10</v>
      </c>
      <c r="D9" s="99">
        <v>9.2197646604759265E-2</v>
      </c>
      <c r="E9" s="99">
        <v>0.31386834913612355</v>
      </c>
      <c r="F9" s="99">
        <v>0.22167070253136428</v>
      </c>
      <c r="G9" s="100">
        <v>110494.18039202526</v>
      </c>
      <c r="H9" s="100">
        <v>105851.1390506013</v>
      </c>
      <c r="I9" s="99">
        <v>2.6812067100385324E-2</v>
      </c>
      <c r="J9" s="101">
        <v>1.2589254117941663E-5</v>
      </c>
      <c r="K9" s="101">
        <v>1.1335241915998893E-5</v>
      </c>
      <c r="L9" s="101">
        <v>8.4538333322795552E-6</v>
      </c>
      <c r="M9" s="102">
        <v>2.7489980490377987E-6</v>
      </c>
    </row>
    <row r="10" spans="2:13" ht="16">
      <c r="B10" s="16" t="s">
        <v>51</v>
      </c>
      <c r="C10" s="114">
        <v>15</v>
      </c>
      <c r="D10" s="115">
        <v>6.443711015120919E-2</v>
      </c>
      <c r="E10" s="115">
        <v>0.31386834913612355</v>
      </c>
      <c r="F10" s="115">
        <v>0.24943123898491437</v>
      </c>
      <c r="G10" s="116">
        <v>86655.5164526929</v>
      </c>
      <c r="H10" s="116">
        <v>82052.674037391887</v>
      </c>
      <c r="I10" s="115">
        <v>3.3970496354070456E-2</v>
      </c>
      <c r="J10" s="117">
        <v>9.9999999999999991E-6</v>
      </c>
      <c r="K10" s="117">
        <v>9.0079587963709911E-6</v>
      </c>
      <c r="L10" s="117">
        <v>7.6121250049084801E-6</v>
      </c>
      <c r="M10" s="118">
        <v>1.7876863444786978E-6</v>
      </c>
    </row>
    <row r="11" spans="2:13" ht="16">
      <c r="B11" s="89" t="s">
        <v>52</v>
      </c>
      <c r="C11" s="98">
        <v>20</v>
      </c>
      <c r="D11" s="99">
        <v>5.1769331372655721E-2</v>
      </c>
      <c r="E11" s="99">
        <v>0.31386834913612355</v>
      </c>
      <c r="F11" s="99">
        <v>0.26209901776346783</v>
      </c>
      <c r="G11" s="100">
        <v>69589.55380106192</v>
      </c>
      <c r="H11" s="100">
        <v>64955.770662085866</v>
      </c>
      <c r="I11" s="99">
        <v>4.2533191756558272E-2</v>
      </c>
      <c r="J11" s="101">
        <v>7.9432823472428217E-6</v>
      </c>
      <c r="K11" s="101">
        <v>7.3300974304282138E-6</v>
      </c>
      <c r="L11" s="101">
        <v>7.1279518363297224E-6</v>
      </c>
      <c r="M11" s="102">
        <v>1.2007472282578262E-6</v>
      </c>
    </row>
    <row r="12" spans="2:13" ht="16">
      <c r="B12" s="16" t="s">
        <v>53</v>
      </c>
      <c r="C12" s="114">
        <v>30</v>
      </c>
      <c r="D12" s="115">
        <v>4.1809480391281448E-2</v>
      </c>
      <c r="E12" s="115">
        <v>0.31386834913612355</v>
      </c>
      <c r="F12" s="115">
        <v>0.27205886874484209</v>
      </c>
      <c r="G12" s="116">
        <v>49027.956718347021</v>
      </c>
      <c r="H12" s="116">
        <v>44375.335596085031</v>
      </c>
      <c r="I12" s="115">
        <v>6.3793745720879855E-2</v>
      </c>
      <c r="J12" s="117">
        <v>5.011872336272725E-6</v>
      </c>
      <c r="K12" s="117">
        <v>5.3144837482864018E-6</v>
      </c>
      <c r="L12" s="117">
        <v>6.7362384516328791E-6</v>
      </c>
      <c r="M12" s="118">
        <v>6.4837469047561979E-7</v>
      </c>
    </row>
    <row r="13" spans="2:13" ht="16">
      <c r="B13" s="89" t="s">
        <v>54</v>
      </c>
      <c r="C13" s="98">
        <v>40</v>
      </c>
      <c r="D13" s="99">
        <v>3.7854237233599493E-2</v>
      </c>
      <c r="E13" s="99">
        <v>0.31386834913612355</v>
      </c>
      <c r="F13" s="99">
        <v>0.27601411190252406</v>
      </c>
      <c r="G13" s="100">
        <v>37613.534100584962</v>
      </c>
      <c r="H13" s="100">
        <v>32933.894001854023</v>
      </c>
      <c r="I13" s="99">
        <v>8.1719919389625237E-2</v>
      </c>
      <c r="J13" s="101">
        <v>3.9810717055349691E-6</v>
      </c>
      <c r="K13" s="101">
        <v>4.2015601430595029E-6</v>
      </c>
      <c r="L13" s="101">
        <v>6.6325057635585203E-6</v>
      </c>
      <c r="M13" s="102">
        <v>4.2014670138642682E-7</v>
      </c>
    </row>
    <row r="14" spans="2:13" ht="16">
      <c r="B14" s="16" t="s">
        <v>55</v>
      </c>
      <c r="C14" s="114">
        <v>50</v>
      </c>
      <c r="D14" s="115">
        <v>3.5731126201414373E-2</v>
      </c>
      <c r="E14" s="115">
        <v>0.31386834913612355</v>
      </c>
      <c r="F14" s="115">
        <v>0.27813722293470916</v>
      </c>
      <c r="G14" s="116">
        <v>30423.055024768964</v>
      </c>
      <c r="H14" s="116">
        <v>25767.191843174976</v>
      </c>
      <c r="I14" s="115">
        <v>0.10195266640830869</v>
      </c>
      <c r="J14" s="117">
        <v>3.1622776601683792E-6</v>
      </c>
      <c r="K14" s="117">
        <v>3.5024779766812458E-6</v>
      </c>
      <c r="L14" s="117">
        <v>6.6230467613805682E-6</v>
      </c>
      <c r="M14" s="118">
        <v>3.0622003287619635E-7</v>
      </c>
    </row>
    <row r="15" spans="2:13" ht="16">
      <c r="B15" s="89" t="s">
        <v>56</v>
      </c>
      <c r="C15" s="98">
        <v>60</v>
      </c>
      <c r="D15" s="99">
        <v>3.4394491335777093E-2</v>
      </c>
      <c r="E15" s="99">
        <v>0.31386834913612355</v>
      </c>
      <c r="F15" s="99">
        <v>0.27947385780034645</v>
      </c>
      <c r="G15" s="100">
        <v>25502.235140089975</v>
      </c>
      <c r="H15" s="100">
        <v>20837.958062639002</v>
      </c>
      <c r="I15" s="99">
        <v>0.11135529610926011</v>
      </c>
      <c r="J15" s="101">
        <v>3.1622776601683792E-6</v>
      </c>
      <c r="K15" s="101">
        <v>3.0273702954811502E-6</v>
      </c>
      <c r="L15" s="101">
        <v>6.6576549001701987E-6</v>
      </c>
      <c r="M15" s="102">
        <v>2.4157176904515E-7</v>
      </c>
    </row>
    <row r="16" spans="2:13" ht="16">
      <c r="B16" s="16" t="s">
        <v>57</v>
      </c>
      <c r="C16" s="114">
        <v>70</v>
      </c>
      <c r="D16" s="115">
        <v>3.3470198682060866E-2</v>
      </c>
      <c r="E16" s="115">
        <v>0.31386834913612355</v>
      </c>
      <c r="F16" s="115">
        <v>0.28039815045406269</v>
      </c>
      <c r="G16" s="116">
        <v>21941.71730518201</v>
      </c>
      <c r="H16" s="116">
        <v>17273.730649471014</v>
      </c>
      <c r="I16" s="115">
        <v>0.13469909948989212</v>
      </c>
      <c r="J16" s="117">
        <v>2.5118864315095823E-6</v>
      </c>
      <c r="K16" s="117">
        <v>2.6798925364371965E-6</v>
      </c>
      <c r="L16" s="117">
        <v>6.7127060929892487E-6</v>
      </c>
      <c r="M16" s="118">
        <v>2.0132097717104978E-7</v>
      </c>
    </row>
    <row r="17" spans="2:13" ht="16">
      <c r="B17" s="89" t="s">
        <v>58</v>
      </c>
      <c r="C17" s="98">
        <v>80</v>
      </c>
      <c r="D17" s="99">
        <v>3.2790675311311475E-2</v>
      </c>
      <c r="E17" s="99">
        <v>0.31386834913612355</v>
      </c>
      <c r="F17" s="99">
        <v>0.28107767382481208</v>
      </c>
      <c r="G17" s="100">
        <v>19225.815423300028</v>
      </c>
      <c r="H17" s="100">
        <v>14559.450462947025</v>
      </c>
      <c r="I17" s="99">
        <v>0.161457274005358</v>
      </c>
      <c r="J17" s="101">
        <v>1.9952623149688787E-6</v>
      </c>
      <c r="K17" s="101">
        <v>2.4165105352963047E-6</v>
      </c>
      <c r="L17" s="101">
        <v>6.7838364539521372E-6</v>
      </c>
      <c r="M17" s="102">
        <v>1.7460503515772705E-7</v>
      </c>
    </row>
    <row r="18" spans="2:13" ht="16">
      <c r="B18" s="16" t="s">
        <v>59</v>
      </c>
      <c r="C18" s="114">
        <v>90</v>
      </c>
      <c r="D18" s="115">
        <v>3.2269067877498434E-2</v>
      </c>
      <c r="E18" s="115">
        <v>0.31386834913612355</v>
      </c>
      <c r="F18" s="115">
        <v>0.2815992812586251</v>
      </c>
      <c r="G18" s="116">
        <v>17094.30792697801</v>
      </c>
      <c r="H18" s="116">
        <v>12432.462160266996</v>
      </c>
      <c r="I18" s="115">
        <v>0.17122778496048693</v>
      </c>
      <c r="J18" s="117">
        <v>1.9952623149688787E-6</v>
      </c>
      <c r="K18" s="117">
        <v>2.2104048105941711E-6</v>
      </c>
      <c r="L18" s="117">
        <v>6.8658202599042402E-6</v>
      </c>
      <c r="M18" s="118">
        <v>1.5594231210423E-7</v>
      </c>
    </row>
    <row r="19" spans="2:13" ht="16">
      <c r="B19" s="89" t="s">
        <v>60</v>
      </c>
      <c r="C19" s="98">
        <v>100</v>
      </c>
      <c r="D19" s="99">
        <v>3.1855593888365376E-2</v>
      </c>
      <c r="E19" s="99">
        <v>0.31386834913612355</v>
      </c>
      <c r="F19" s="99">
        <v>0.28201275524775815</v>
      </c>
      <c r="G19" s="100">
        <v>15387.733936738003</v>
      </c>
      <c r="H19" s="100">
        <v>10722.380359931998</v>
      </c>
      <c r="I19" s="99">
        <v>0.18047317789598755</v>
      </c>
      <c r="J19" s="101">
        <v>1.9952623149688787E-6</v>
      </c>
      <c r="K19" s="101">
        <v>2.0437969065975938E-6</v>
      </c>
      <c r="L19" s="101">
        <v>6.9569307288310976E-6</v>
      </c>
      <c r="M19" s="102">
        <v>1.4236696368446135E-7</v>
      </c>
    </row>
    <row r="20" spans="2:13" ht="16">
      <c r="B20" s="16" t="s">
        <v>61</v>
      </c>
      <c r="C20" s="114">
        <v>120</v>
      </c>
      <c r="D20" s="115">
        <v>3.124093671900427E-2</v>
      </c>
      <c r="E20" s="115">
        <v>0.31386834913612355</v>
      </c>
      <c r="F20" s="115">
        <v>0.28262741241711931</v>
      </c>
      <c r="G20" s="116">
        <v>12790.444075956975</v>
      </c>
      <c r="H20" s="116">
        <v>8134.3279724789982</v>
      </c>
      <c r="I20" s="115">
        <v>0.22210441339485018</v>
      </c>
      <c r="J20" s="117">
        <v>1.5848931924611141E-6</v>
      </c>
      <c r="K20" s="117">
        <v>1.7924849711311201E-6</v>
      </c>
      <c r="L20" s="117">
        <v>7.1678652835986812E-6</v>
      </c>
      <c r="M20" s="118">
        <v>1.243799250000559E-7</v>
      </c>
    </row>
    <row r="21" spans="2:13" ht="16">
      <c r="B21" s="90" t="s">
        <v>62</v>
      </c>
      <c r="C21" s="103">
        <v>150</v>
      </c>
      <c r="D21" s="104">
        <v>3.063203331627665E-2</v>
      </c>
      <c r="E21" s="104">
        <v>0.31386834913612355</v>
      </c>
      <c r="F21" s="104">
        <v>0.28323631581984687</v>
      </c>
      <c r="G21" s="105">
        <v>10176.753092244993</v>
      </c>
      <c r="H21" s="105">
        <v>5523.4499233349907</v>
      </c>
      <c r="I21" s="104">
        <v>0.27938004379284498</v>
      </c>
      <c r="J21" s="106">
        <v>1.2589254117941661E-6</v>
      </c>
      <c r="K21" s="106">
        <v>1.5395994154627679E-6</v>
      </c>
      <c r="L21" s="106">
        <v>7.5601778169012253E-6</v>
      </c>
      <c r="M21" s="107">
        <v>1.0928649263008916E-7</v>
      </c>
    </row>
    <row r="22" spans="2:13" ht="16"/>
    <row r="23" spans="2:13" ht="16">
      <c r="B23" s="113" t="s">
        <v>63</v>
      </c>
    </row>
    <row r="24" spans="2:13" ht="18">
      <c r="B24" s="92" t="s">
        <v>64</v>
      </c>
      <c r="C24" s="108" t="s">
        <v>35</v>
      </c>
      <c r="D24" s="108" t="s">
        <v>36</v>
      </c>
      <c r="E24" s="108" t="s">
        <v>37</v>
      </c>
      <c r="F24" s="108" t="s">
        <v>38</v>
      </c>
      <c r="G24" s="108" t="s">
        <v>39</v>
      </c>
      <c r="H24" s="108" t="s">
        <v>40</v>
      </c>
      <c r="I24" s="108" t="s">
        <v>41</v>
      </c>
      <c r="J24" s="108" t="s">
        <v>42</v>
      </c>
      <c r="K24" s="108" t="s">
        <v>43</v>
      </c>
      <c r="L24" s="108" t="s">
        <v>44</v>
      </c>
      <c r="M24" s="109" t="s">
        <v>45</v>
      </c>
    </row>
    <row r="25" spans="2:13" ht="16">
      <c r="B25" s="84" t="s">
        <v>46</v>
      </c>
      <c r="C25" s="98">
        <v>0.1</v>
      </c>
      <c r="D25" s="99">
        <v>0.23538425489834627</v>
      </c>
      <c r="E25" s="99">
        <v>0.31386172961212128</v>
      </c>
      <c r="F25" s="99">
        <v>7.8477474713775003E-2</v>
      </c>
      <c r="G25" s="100">
        <v>251643.22804506685</v>
      </c>
      <c r="H25" s="100">
        <v>241012.98876665303</v>
      </c>
      <c r="I25" s="99">
        <v>1.5834610176727732E-2</v>
      </c>
      <c r="J25" s="101">
        <v>1.5848931924611141E-5</v>
      </c>
      <c r="K25" s="101">
        <v>1.4002359950272724E-5</v>
      </c>
      <c r="L25" s="101">
        <v>9.5076631652236418E-6</v>
      </c>
      <c r="M25" s="110">
        <v>2.6991903553262718E-6</v>
      </c>
    </row>
    <row r="26" spans="2:13" ht="16">
      <c r="B26" s="74" t="s">
        <v>47</v>
      </c>
      <c r="C26" s="114">
        <v>1</v>
      </c>
      <c r="D26" s="115">
        <v>0.20085009778340046</v>
      </c>
      <c r="E26" s="115">
        <v>0.31384378848486727</v>
      </c>
      <c r="F26" s="115">
        <v>0.11299369070146681</v>
      </c>
      <c r="G26" s="116">
        <v>180395.60668080984</v>
      </c>
      <c r="H26" s="116">
        <v>173678.16037991183</v>
      </c>
      <c r="I26" s="115">
        <v>1.8701955603594816E-2</v>
      </c>
      <c r="J26" s="117">
        <v>1.5848931924611141E-5</v>
      </c>
      <c r="K26" s="117">
        <v>1.4965994348259897E-5</v>
      </c>
      <c r="L26" s="117">
        <v>9.9793570801327985E-6</v>
      </c>
      <c r="M26" s="119">
        <v>3.5801492475617648E-6</v>
      </c>
    </row>
    <row r="27" spans="2:13" ht="16">
      <c r="B27" s="84" t="s">
        <v>48</v>
      </c>
      <c r="C27" s="98">
        <v>2.5</v>
      </c>
      <c r="D27" s="99">
        <v>0.17912689664211556</v>
      </c>
      <c r="E27" s="99">
        <v>0.31386434549524844</v>
      </c>
      <c r="F27" s="99">
        <v>0.13473744885313288</v>
      </c>
      <c r="G27" s="100">
        <v>160459.87085601094</v>
      </c>
      <c r="H27" s="100">
        <v>154722.69558834791</v>
      </c>
      <c r="I27" s="99">
        <v>1.9829729082594567E-2</v>
      </c>
      <c r="J27" s="101">
        <v>1.5848931924611141E-5</v>
      </c>
      <c r="K27" s="101">
        <v>1.4793643906218754E-5</v>
      </c>
      <c r="L27" s="101">
        <v>9.9165535817329623E-6</v>
      </c>
      <c r="M27" s="110">
        <v>3.7430321236128636E-6</v>
      </c>
    </row>
    <row r="28" spans="2:13" ht="16">
      <c r="B28" s="74" t="s">
        <v>49</v>
      </c>
      <c r="C28" s="114">
        <v>5</v>
      </c>
      <c r="D28" s="115">
        <v>0.15663273234383374</v>
      </c>
      <c r="E28" s="115">
        <v>0.3138630108779154</v>
      </c>
      <c r="F28" s="115">
        <v>0.15723027853408167</v>
      </c>
      <c r="G28" s="116">
        <v>146614.97207976188</v>
      </c>
      <c r="H28" s="116">
        <v>141438.7674539146</v>
      </c>
      <c r="I28" s="115">
        <v>2.0744875797772854E-2</v>
      </c>
      <c r="J28" s="117">
        <v>1.5848931924611141E-5</v>
      </c>
      <c r="K28" s="117">
        <v>1.4219896565708536E-5</v>
      </c>
      <c r="L28" s="117">
        <v>9.6824374323140528E-6</v>
      </c>
      <c r="M28" s="119">
        <v>3.5940676376747603E-6</v>
      </c>
    </row>
    <row r="29" spans="2:13" ht="16">
      <c r="B29" s="84" t="s">
        <v>50</v>
      </c>
      <c r="C29" s="98">
        <v>10</v>
      </c>
      <c r="D29" s="99">
        <v>0.12886583040983138</v>
      </c>
      <c r="E29" s="99">
        <v>0.3138683491361115</v>
      </c>
      <c r="F29" s="99">
        <v>0.18500251872628012</v>
      </c>
      <c r="G29" s="100">
        <v>132007.58086361614</v>
      </c>
      <c r="H29" s="100">
        <v>127200.63360317115</v>
      </c>
      <c r="I29" s="99">
        <v>2.1862537318879049E-2</v>
      </c>
      <c r="J29" s="101">
        <v>1.5848931924611141E-5</v>
      </c>
      <c r="K29" s="101">
        <v>1.3187284222653174E-5</v>
      </c>
      <c r="L29" s="101">
        <v>9.2483827741166837E-6</v>
      </c>
      <c r="M29" s="110">
        <v>3.1056885717801105E-6</v>
      </c>
    </row>
    <row r="30" spans="2:13" ht="16">
      <c r="B30" s="74" t="s">
        <v>51</v>
      </c>
      <c r="C30" s="114">
        <v>15</v>
      </c>
      <c r="D30" s="115">
        <v>0.11243295825085076</v>
      </c>
      <c r="E30" s="115">
        <v>0.31383631113855281</v>
      </c>
      <c r="F30" s="115">
        <v>0.20140335288770206</v>
      </c>
      <c r="G30" s="116">
        <v>122990.19227178981</v>
      </c>
      <c r="H30" s="116">
        <v>118286.72107157479</v>
      </c>
      <c r="I30" s="115">
        <v>2.5413516306811188E-2</v>
      </c>
      <c r="J30" s="117">
        <v>1.2589254117941663E-5</v>
      </c>
      <c r="K30" s="117">
        <v>1.2423948654087439E-5</v>
      </c>
      <c r="L30" s="117">
        <v>8.9283423837331865E-6</v>
      </c>
      <c r="M30" s="119">
        <v>2.6959766639061074E-6</v>
      </c>
    </row>
    <row r="31" spans="2:13" ht="16">
      <c r="B31" s="84" t="s">
        <v>52</v>
      </c>
      <c r="C31" s="98">
        <v>20</v>
      </c>
      <c r="D31" s="99">
        <v>0.10201139973479302</v>
      </c>
      <c r="E31" s="99">
        <v>0.31384699272396188</v>
      </c>
      <c r="F31" s="99">
        <v>0.21183559298916887</v>
      </c>
      <c r="G31" s="100">
        <v>116764.76374007946</v>
      </c>
      <c r="H31" s="100">
        <v>112109.81363809542</v>
      </c>
      <c r="I31" s="99">
        <v>2.6082192598408084E-2</v>
      </c>
      <c r="J31" s="101">
        <v>1.2589254117941663E-5</v>
      </c>
      <c r="K31" s="101">
        <v>1.1863592394411452E-5</v>
      </c>
      <c r="L31" s="101">
        <v>8.6977000110050804E-6</v>
      </c>
      <c r="M31" s="110">
        <v>2.3920335926266413E-6</v>
      </c>
    </row>
    <row r="32" spans="2:13" ht="16">
      <c r="B32" s="74" t="s">
        <v>53</v>
      </c>
      <c r="C32" s="114">
        <v>30</v>
      </c>
      <c r="D32" s="115">
        <v>8.9997042021741303E-2</v>
      </c>
      <c r="E32" s="115">
        <v>0.31384031699709036</v>
      </c>
      <c r="F32" s="115">
        <v>0.22384327497534906</v>
      </c>
      <c r="G32" s="116">
        <v>108790.27983154198</v>
      </c>
      <c r="H32" s="116">
        <v>104153.70556908999</v>
      </c>
      <c r="I32" s="115">
        <v>2.702121997999414E-2</v>
      </c>
      <c r="J32" s="117">
        <v>1.2589254117941663E-5</v>
      </c>
      <c r="K32" s="117">
        <v>1.1122702311615722E-5</v>
      </c>
      <c r="L32" s="117">
        <v>8.4008815666400517E-6</v>
      </c>
      <c r="M32" s="119">
        <v>1.9948983359338735E-6</v>
      </c>
    </row>
    <row r="33" spans="2:13" ht="16">
      <c r="B33" s="84" t="s">
        <v>54</v>
      </c>
      <c r="C33" s="98">
        <v>40</v>
      </c>
      <c r="D33" s="99">
        <v>8.3468467925212911E-2</v>
      </c>
      <c r="E33" s="99">
        <v>0.31385099773766684</v>
      </c>
      <c r="F33" s="99">
        <v>0.23038252981245394</v>
      </c>
      <c r="G33" s="100">
        <v>103908.39292808509</v>
      </c>
      <c r="H33" s="100">
        <v>99314.321806358086</v>
      </c>
      <c r="I33" s="99">
        <v>2.7648698074933246E-2</v>
      </c>
      <c r="J33" s="101">
        <v>1.2589254117941663E-5</v>
      </c>
      <c r="K33" s="101">
        <v>1.0658660364938237E-5</v>
      </c>
      <c r="L33" s="101">
        <v>8.2231178669701436E-6</v>
      </c>
      <c r="M33" s="110">
        <v>1.7533048880626857E-6</v>
      </c>
    </row>
    <row r="34" spans="2:13" ht="16">
      <c r="B34" s="120" t="s">
        <v>55</v>
      </c>
      <c r="C34" s="121">
        <v>50</v>
      </c>
      <c r="D34" s="122">
        <v>7.9399186763087812E-2</v>
      </c>
      <c r="E34" s="122">
        <v>0.31381761294307498</v>
      </c>
      <c r="F34" s="122">
        <v>0.23441842617998715</v>
      </c>
      <c r="G34" s="123">
        <v>100644.22862743396</v>
      </c>
      <c r="H34" s="123">
        <v>96043.089329508934</v>
      </c>
      <c r="I34" s="122">
        <v>3.152140465009505E-2</v>
      </c>
      <c r="J34" s="124">
        <v>9.9999999999999991E-6</v>
      </c>
      <c r="K34" s="124">
        <v>1.0347007857325633E-5</v>
      </c>
      <c r="L34" s="124">
        <v>8.1059554390776753E-6</v>
      </c>
      <c r="M34" s="125">
        <v>1.5921528082246631E-6</v>
      </c>
    </row>
    <row r="35" spans="2:13" ht="16"/>
    <row r="36" spans="2:13" ht="16">
      <c r="B36" s="113" t="s">
        <v>65</v>
      </c>
    </row>
    <row r="37" spans="2:13" ht="18">
      <c r="B37" s="88" t="s">
        <v>34</v>
      </c>
      <c r="C37" s="111" t="s">
        <v>35</v>
      </c>
      <c r="D37" s="111" t="s">
        <v>36</v>
      </c>
      <c r="E37" s="111" t="s">
        <v>37</v>
      </c>
      <c r="F37" s="111" t="s">
        <v>38</v>
      </c>
      <c r="G37" s="111" t="s">
        <v>39</v>
      </c>
      <c r="H37" s="111" t="s">
        <v>40</v>
      </c>
      <c r="I37" s="111" t="s">
        <v>41</v>
      </c>
      <c r="J37" s="111" t="s">
        <v>42</v>
      </c>
      <c r="K37" s="111" t="s">
        <v>43</v>
      </c>
      <c r="L37" s="111" t="s">
        <v>44</v>
      </c>
      <c r="M37" s="112" t="s">
        <v>45</v>
      </c>
    </row>
    <row r="38" spans="2:13" ht="16">
      <c r="B38" s="89" t="s">
        <v>46</v>
      </c>
      <c r="C38" s="98">
        <v>0.1</v>
      </c>
      <c r="D38" s="99">
        <v>0.228956262540633</v>
      </c>
      <c r="E38" s="99"/>
      <c r="F38" s="98"/>
      <c r="G38" s="100">
        <v>242008.69455304701</v>
      </c>
      <c r="H38" s="100">
        <v>232510.15080783301</v>
      </c>
      <c r="I38" s="99">
        <v>1.6146727482566701E-2</v>
      </c>
      <c r="J38" s="101">
        <v>1.5848931924611101E-5</v>
      </c>
      <c r="K38" s="101">
        <v>1.4276289237806E-5</v>
      </c>
      <c r="L38" s="101">
        <v>9.5215956696753308E-6</v>
      </c>
      <c r="M38" s="102">
        <v>3.7909046179936701E-6</v>
      </c>
    </row>
    <row r="39" spans="2:13" ht="16">
      <c r="B39" s="16" t="s">
        <v>47</v>
      </c>
      <c r="C39" s="114">
        <v>1</v>
      </c>
      <c r="D39" s="115">
        <v>0.18764051925719699</v>
      </c>
      <c r="E39" s="115"/>
      <c r="F39" s="114"/>
      <c r="G39" s="116">
        <v>170243.01600085699</v>
      </c>
      <c r="H39" s="116">
        <v>164206.107117687</v>
      </c>
      <c r="I39" s="115">
        <v>1.9251534312486499E-2</v>
      </c>
      <c r="J39" s="117">
        <v>1.5848931924611101E-5</v>
      </c>
      <c r="K39" s="117">
        <v>1.4942763208054E-5</v>
      </c>
      <c r="L39" s="117">
        <v>9.9013711789629308E-6</v>
      </c>
      <c r="M39" s="118">
        <v>4.5151170367663299E-6</v>
      </c>
    </row>
    <row r="40" spans="2:13" ht="16">
      <c r="B40" s="89" t="s">
        <v>48</v>
      </c>
      <c r="C40" s="98">
        <v>2.5</v>
      </c>
      <c r="D40" s="99">
        <v>0.154516626716414</v>
      </c>
      <c r="E40" s="99"/>
      <c r="F40" s="98"/>
      <c r="G40" s="100">
        <v>146658.392388996</v>
      </c>
      <c r="H40" s="100">
        <v>141528.04250398101</v>
      </c>
      <c r="I40" s="99">
        <v>2.0741804662233802E-2</v>
      </c>
      <c r="J40" s="101">
        <v>1.5848931924611101E-5</v>
      </c>
      <c r="K40" s="101">
        <v>1.4235073572724E-5</v>
      </c>
      <c r="L40" s="101">
        <v>9.6269215035152492E-6</v>
      </c>
      <c r="M40" s="102">
        <v>4.3596298103526597E-6</v>
      </c>
    </row>
    <row r="41" spans="2:13" ht="16">
      <c r="B41" s="16" t="s">
        <v>49</v>
      </c>
      <c r="C41" s="114">
        <v>5</v>
      </c>
      <c r="D41" s="115">
        <v>0.10959060874625599</v>
      </c>
      <c r="E41" s="115"/>
      <c r="F41" s="114"/>
      <c r="G41" s="116">
        <v>121778.149611555</v>
      </c>
      <c r="H41" s="116">
        <v>117095.66588138101</v>
      </c>
      <c r="I41" s="115">
        <v>2.5539671952496502E-2</v>
      </c>
      <c r="J41" s="117">
        <v>1.25892541179417E-5</v>
      </c>
      <c r="K41" s="117">
        <v>1.2388379533137999E-5</v>
      </c>
      <c r="L41" s="117">
        <v>8.8565366076231394E-6</v>
      </c>
      <c r="M41" s="118">
        <v>3.4624238888840698E-6</v>
      </c>
    </row>
    <row r="42" spans="2:13" ht="16">
      <c r="B42" s="89" t="s">
        <v>50</v>
      </c>
      <c r="C42" s="98">
        <v>10</v>
      </c>
      <c r="D42" s="99">
        <v>6.1009050368794497E-2</v>
      </c>
      <c r="E42" s="99"/>
      <c r="F42" s="98"/>
      <c r="G42" s="100">
        <v>82802.223625468207</v>
      </c>
      <c r="H42" s="100">
        <v>78227.749205657194</v>
      </c>
      <c r="I42" s="99">
        <v>3.4751935707758197E-2</v>
      </c>
      <c r="J42" s="101">
        <v>1.0000000000000001E-5</v>
      </c>
      <c r="K42" s="101">
        <v>8.6327077351554604E-6</v>
      </c>
      <c r="L42" s="101">
        <v>7.4818842762675104E-6</v>
      </c>
      <c r="M42" s="102">
        <v>1.74100442687405E-6</v>
      </c>
    </row>
    <row r="43" spans="2:13" ht="16">
      <c r="B43" s="16" t="s">
        <v>51</v>
      </c>
      <c r="C43" s="114">
        <v>15</v>
      </c>
      <c r="D43" s="115">
        <v>4.6399015633733998E-2</v>
      </c>
      <c r="E43" s="115"/>
      <c r="F43" s="114"/>
      <c r="G43" s="116">
        <v>59816.477471118</v>
      </c>
      <c r="H43" s="116">
        <v>55154.041189697004</v>
      </c>
      <c r="I43" s="115">
        <v>5.1474197298531803E-2</v>
      </c>
      <c r="J43" s="117">
        <v>6.3095734448019296E-6</v>
      </c>
      <c r="K43" s="117">
        <v>6.37035593727237E-6</v>
      </c>
      <c r="L43" s="117">
        <v>6.9044566688615804E-6</v>
      </c>
      <c r="M43" s="118">
        <v>9.5972128708717804E-7</v>
      </c>
    </row>
    <row r="44" spans="2:13" ht="16">
      <c r="B44" s="89" t="s">
        <v>52</v>
      </c>
      <c r="C44" s="98">
        <v>20</v>
      </c>
      <c r="D44" s="99">
        <v>4.0750974989463402E-2</v>
      </c>
      <c r="E44" s="99"/>
      <c r="F44" s="98"/>
      <c r="G44" s="100">
        <v>46332.493568067999</v>
      </c>
      <c r="H44" s="100">
        <v>41657.534298687999</v>
      </c>
      <c r="I44" s="99">
        <v>6.5623163548682306E-2</v>
      </c>
      <c r="J44" s="101">
        <v>5.0118723362727301E-6</v>
      </c>
      <c r="K44" s="101">
        <v>5.05724003490967E-6</v>
      </c>
      <c r="L44" s="101">
        <v>6.6958341544716003E-6</v>
      </c>
      <c r="M44" s="102">
        <v>6.1462428903360595E-7</v>
      </c>
    </row>
    <row r="45" spans="2:13" ht="16">
      <c r="B45" s="16" t="s">
        <v>53</v>
      </c>
      <c r="C45" s="114">
        <v>30</v>
      </c>
      <c r="D45" s="115">
        <v>3.60672738505146E-2</v>
      </c>
      <c r="E45" s="115"/>
      <c r="F45" s="114"/>
      <c r="G45" s="116">
        <v>31692.717784574899</v>
      </c>
      <c r="H45" s="116">
        <v>27041.285721167998</v>
      </c>
      <c r="I45" s="115">
        <v>8.90266964868619E-2</v>
      </c>
      <c r="J45" s="117">
        <v>3.98107170553497E-6</v>
      </c>
      <c r="K45" s="117">
        <v>3.6288150284775502E-6</v>
      </c>
      <c r="L45" s="117">
        <v>6.613478321069E-6</v>
      </c>
      <c r="M45" s="118">
        <v>3.3624282202414199E-7</v>
      </c>
    </row>
    <row r="46" spans="2:13" ht="16">
      <c r="B46" s="89" t="s">
        <v>54</v>
      </c>
      <c r="C46" s="98">
        <v>40</v>
      </c>
      <c r="D46" s="99">
        <v>3.3982909789257602E-2</v>
      </c>
      <c r="E46" s="99"/>
      <c r="F46" s="98"/>
      <c r="G46" s="100">
        <v>24015.209972007</v>
      </c>
      <c r="H46" s="100">
        <v>19345.017773369</v>
      </c>
      <c r="I46" s="99">
        <v>0.12875283660176701</v>
      </c>
      <c r="J46" s="101">
        <v>2.5118864315095802E-6</v>
      </c>
      <c r="K46" s="101">
        <v>2.88206456892037E-6</v>
      </c>
      <c r="L46" s="101">
        <v>6.6689016560278003E-6</v>
      </c>
      <c r="M46" s="102">
        <v>2.3015062714182601E-7</v>
      </c>
    </row>
    <row r="47" spans="2:13" ht="16">
      <c r="B47" s="13" t="s">
        <v>55</v>
      </c>
      <c r="C47" s="126">
        <v>50</v>
      </c>
      <c r="D47" s="127">
        <v>3.2787631864401298E-2</v>
      </c>
      <c r="E47" s="127"/>
      <c r="F47" s="126"/>
      <c r="G47" s="128">
        <v>19271.828333025998</v>
      </c>
      <c r="H47" s="128">
        <v>14598.538150120999</v>
      </c>
      <c r="I47" s="127">
        <v>0.161264413251859</v>
      </c>
      <c r="J47" s="129">
        <v>1.99526231496888E-6</v>
      </c>
      <c r="K47" s="129">
        <v>2.4232435938697698E-6</v>
      </c>
      <c r="L47" s="129">
        <v>6.7762633874591902E-6</v>
      </c>
      <c r="M47" s="130">
        <v>1.7886617039670001E-7</v>
      </c>
    </row>
    <row r="49" spans="2:13" ht="16">
      <c r="B49" s="113" t="s">
        <v>66</v>
      </c>
    </row>
    <row r="50" spans="2:13" ht="18">
      <c r="B50" s="88" t="s">
        <v>64</v>
      </c>
      <c r="C50" s="111" t="s">
        <v>35</v>
      </c>
      <c r="D50" s="111" t="s">
        <v>36</v>
      </c>
      <c r="E50" s="111" t="s">
        <v>37</v>
      </c>
      <c r="F50" s="111" t="s">
        <v>38</v>
      </c>
      <c r="G50" s="111" t="s">
        <v>39</v>
      </c>
      <c r="H50" s="111" t="s">
        <v>40</v>
      </c>
      <c r="I50" s="111" t="s">
        <v>41</v>
      </c>
      <c r="J50" s="111" t="s">
        <v>42</v>
      </c>
      <c r="K50" s="111" t="s">
        <v>43</v>
      </c>
      <c r="L50" s="111" t="s">
        <v>44</v>
      </c>
      <c r="M50" s="112" t="s">
        <v>45</v>
      </c>
    </row>
    <row r="51" spans="2:13" ht="16">
      <c r="B51" s="89" t="s">
        <v>46</v>
      </c>
      <c r="C51" s="98">
        <v>0.1</v>
      </c>
      <c r="D51" s="99">
        <v>0.25881847715336298</v>
      </c>
      <c r="E51" s="98"/>
      <c r="F51" s="98"/>
      <c r="G51" s="100">
        <v>204602.42442490801</v>
      </c>
      <c r="H51" s="100">
        <v>189517.91460038099</v>
      </c>
      <c r="I51" s="99">
        <v>1.75608127564192E-2</v>
      </c>
      <c r="J51" s="101">
        <v>1.5848931924611101E-5</v>
      </c>
      <c r="K51" s="101">
        <v>1.5433584867692301E-5</v>
      </c>
      <c r="L51" s="101">
        <v>1.0675449746517399E-5</v>
      </c>
      <c r="M51" s="102">
        <v>1.8153071665462199E-7</v>
      </c>
    </row>
    <row r="52" spans="2:13" ht="16">
      <c r="B52" s="16" t="s">
        <v>47</v>
      </c>
      <c r="C52" s="114">
        <v>1</v>
      </c>
      <c r="D52" s="115">
        <v>0.234988897076428</v>
      </c>
      <c r="E52" s="114"/>
      <c r="F52" s="114"/>
      <c r="G52" s="116">
        <v>181230.07991741801</v>
      </c>
      <c r="H52" s="116">
        <v>172013.042712316</v>
      </c>
      <c r="I52" s="115">
        <v>1.8658849382829301E-2</v>
      </c>
      <c r="J52" s="117">
        <v>1.5848931924611101E-5</v>
      </c>
      <c r="K52" s="117">
        <v>1.6027900460214301E-5</v>
      </c>
      <c r="L52" s="117">
        <v>1.0632210668319201E-5</v>
      </c>
      <c r="M52" s="118">
        <v>2.9620209923510099E-7</v>
      </c>
    </row>
    <row r="53" spans="2:13" ht="16">
      <c r="B53" s="89" t="s">
        <v>48</v>
      </c>
      <c r="C53" s="98">
        <v>2.5</v>
      </c>
      <c r="D53" s="99">
        <v>0.21980289822210899</v>
      </c>
      <c r="E53" s="98"/>
      <c r="F53" s="98"/>
      <c r="G53" s="100">
        <v>172239.325655188</v>
      </c>
      <c r="H53" s="100">
        <v>164676.44072039</v>
      </c>
      <c r="I53" s="99">
        <v>1.9139643390858999E-2</v>
      </c>
      <c r="J53" s="101">
        <v>1.5848931924611101E-5</v>
      </c>
      <c r="K53" s="101">
        <v>1.59433891149233E-5</v>
      </c>
      <c r="L53" s="101">
        <v>1.05169380191374E-5</v>
      </c>
      <c r="M53" s="102">
        <v>4.5530492484746502E-7</v>
      </c>
    </row>
    <row r="54" spans="2:13" ht="16">
      <c r="B54" s="16" t="s">
        <v>49</v>
      </c>
      <c r="C54" s="114">
        <v>5</v>
      </c>
      <c r="D54" s="115">
        <v>0.20367649712797101</v>
      </c>
      <c r="E54" s="114"/>
      <c r="F54" s="114"/>
      <c r="G54" s="116">
        <v>164234.976296521</v>
      </c>
      <c r="H54" s="116">
        <v>157740.925071904</v>
      </c>
      <c r="I54" s="115">
        <v>1.96005010728744E-2</v>
      </c>
      <c r="J54" s="117">
        <v>1.5848931924611101E-5</v>
      </c>
      <c r="K54" s="117">
        <v>1.56387883677747E-5</v>
      </c>
      <c r="L54" s="117">
        <v>1.03606616900413E-5</v>
      </c>
      <c r="M54" s="118">
        <v>6.7507282003559802E-7</v>
      </c>
    </row>
    <row r="55" spans="2:13" ht="16">
      <c r="B55" s="89" t="s">
        <v>50</v>
      </c>
      <c r="C55" s="98">
        <v>10</v>
      </c>
      <c r="D55" s="99">
        <v>0.17980111376909699</v>
      </c>
      <c r="E55" s="98"/>
      <c r="F55" s="98"/>
      <c r="G55" s="100">
        <v>153647.24521856799</v>
      </c>
      <c r="H55" s="100">
        <v>148060.18797584501</v>
      </c>
      <c r="I55" s="99">
        <v>2.0264580181778999E-2</v>
      </c>
      <c r="J55" s="101">
        <v>1.5848931924611101E-5</v>
      </c>
      <c r="K55" s="101">
        <v>1.5068474193109901E-5</v>
      </c>
      <c r="L55" s="101">
        <v>1.00780872729114E-5</v>
      </c>
      <c r="M55" s="102">
        <v>1.00253948969312E-6</v>
      </c>
    </row>
    <row r="56" spans="2:13" ht="16">
      <c r="B56" s="16" t="s">
        <v>51</v>
      </c>
      <c r="C56" s="114">
        <v>15</v>
      </c>
      <c r="D56" s="115">
        <v>0.15932806150867301</v>
      </c>
      <c r="E56" s="114"/>
      <c r="F56" s="114"/>
      <c r="G56" s="116">
        <v>144888.84469649801</v>
      </c>
      <c r="H56" s="116">
        <v>139748.280958369</v>
      </c>
      <c r="I56" s="115">
        <v>2.0868081551360398E-2</v>
      </c>
      <c r="J56" s="117">
        <v>1.5848931924611101E-5</v>
      </c>
      <c r="K56" s="117">
        <v>1.4447288422897799E-5</v>
      </c>
      <c r="L56" s="117">
        <v>9.7888810551107707E-6</v>
      </c>
      <c r="M56" s="118">
        <v>1.21059946848213E-6</v>
      </c>
    </row>
    <row r="57" spans="2:13" ht="16">
      <c r="B57" s="89" t="s">
        <v>52</v>
      </c>
      <c r="C57" s="98">
        <v>20</v>
      </c>
      <c r="D57" s="99">
        <v>0.14038083863642001</v>
      </c>
      <c r="E57" s="98"/>
      <c r="F57" s="98"/>
      <c r="G57" s="100">
        <v>136517.66087302301</v>
      </c>
      <c r="H57" s="100">
        <v>131638.079624618</v>
      </c>
      <c r="I57" s="99">
        <v>2.1498372362868699E-2</v>
      </c>
      <c r="J57" s="101">
        <v>1.5848931924611101E-5</v>
      </c>
      <c r="K57" s="101">
        <v>1.3756438419821301E-5</v>
      </c>
      <c r="L57" s="101">
        <v>9.4795399961119501E-6</v>
      </c>
      <c r="M57" s="102">
        <v>1.31614403701631E-6</v>
      </c>
    </row>
    <row r="58" spans="2:13" ht="16">
      <c r="B58" s="16" t="s">
        <v>53</v>
      </c>
      <c r="C58" s="114">
        <v>30</v>
      </c>
      <c r="D58" s="115">
        <v>0.10736539175828699</v>
      </c>
      <c r="E58" s="114"/>
      <c r="F58" s="114"/>
      <c r="G58" s="116">
        <v>119888.676231384</v>
      </c>
      <c r="H58" s="116">
        <v>115233.06203067501</v>
      </c>
      <c r="I58" s="115">
        <v>2.57401407621848E-2</v>
      </c>
      <c r="J58" s="117">
        <v>1.25892541179417E-5</v>
      </c>
      <c r="K58" s="117">
        <v>1.22192397268299E-5</v>
      </c>
      <c r="L58" s="117">
        <v>8.8220582097325405E-6</v>
      </c>
      <c r="M58" s="118">
        <v>1.2933388734315E-6</v>
      </c>
    </row>
    <row r="59" spans="2:13" ht="16">
      <c r="B59" s="89" t="s">
        <v>54</v>
      </c>
      <c r="C59" s="98">
        <v>40</v>
      </c>
      <c r="D59" s="99">
        <v>8.3216212008402707E-2</v>
      </c>
      <c r="E59" s="98"/>
      <c r="F59" s="98"/>
      <c r="G59" s="100">
        <v>104085.27182437701</v>
      </c>
      <c r="H59" s="100">
        <v>99475.9650788789</v>
      </c>
      <c r="I59" s="99">
        <v>2.7625195467142899E-2</v>
      </c>
      <c r="J59" s="101">
        <v>1.25892541179417E-5</v>
      </c>
      <c r="K59" s="101">
        <v>1.0673893544509499E-5</v>
      </c>
      <c r="L59" s="101">
        <v>8.2061281986052102E-6</v>
      </c>
      <c r="M59" s="102">
        <v>1.1099991745794399E-6</v>
      </c>
    </row>
    <row r="60" spans="2:13" ht="16">
      <c r="B60" s="16" t="s">
        <v>55</v>
      </c>
      <c r="C60" s="114">
        <v>50</v>
      </c>
      <c r="D60" s="115">
        <v>6.7627499120459705E-2</v>
      </c>
      <c r="E60" s="114"/>
      <c r="F60" s="114"/>
      <c r="G60" s="116">
        <v>90317.179494191005</v>
      </c>
      <c r="H60" s="116">
        <v>85705.137422055996</v>
      </c>
      <c r="I60" s="115">
        <v>3.3274751186700202E-2</v>
      </c>
      <c r="J60" s="117">
        <v>1.0000000000000001E-5</v>
      </c>
      <c r="K60" s="117">
        <v>9.3152512232039098E-6</v>
      </c>
      <c r="L60" s="117">
        <v>7.7166906011978003E-6</v>
      </c>
      <c r="M60" s="118">
        <v>9.0576632140220702E-7</v>
      </c>
    </row>
    <row r="61" spans="2:13" ht="16">
      <c r="B61" s="89" t="s">
        <v>51</v>
      </c>
      <c r="C61" s="98">
        <v>60</v>
      </c>
      <c r="D61" s="99">
        <v>5.7928491659040501E-2</v>
      </c>
      <c r="E61" s="98"/>
      <c r="F61" s="98"/>
      <c r="G61" s="100">
        <v>78971.306457852697</v>
      </c>
      <c r="H61" s="100">
        <v>74348.620370840799</v>
      </c>
      <c r="I61" s="99">
        <v>3.9926876698194599E-2</v>
      </c>
      <c r="J61" s="101">
        <v>7.9432823472428201E-6</v>
      </c>
      <c r="K61" s="101">
        <v>8.1979724166037295E-6</v>
      </c>
      <c r="L61" s="101">
        <v>7.36341530571353E-6</v>
      </c>
      <c r="M61" s="102">
        <v>7.3511814823608496E-7</v>
      </c>
    </row>
    <row r="62" spans="2:13" ht="16">
      <c r="B62" s="16" t="s">
        <v>52</v>
      </c>
      <c r="C62" s="114">
        <v>70</v>
      </c>
      <c r="D62" s="115">
        <v>5.1745827148537003E-2</v>
      </c>
      <c r="E62" s="114"/>
      <c r="F62" s="114"/>
      <c r="G62" s="116">
        <v>69781.954600540004</v>
      </c>
      <c r="H62" s="116">
        <v>65143.068255015001</v>
      </c>
      <c r="I62" s="115">
        <v>4.2474515636724899E-2</v>
      </c>
      <c r="J62" s="117">
        <v>7.9432823472428201E-6</v>
      </c>
      <c r="K62" s="117">
        <v>7.2963966050227204E-6</v>
      </c>
      <c r="L62" s="117">
        <v>7.1187414188727296E-6</v>
      </c>
      <c r="M62" s="118">
        <v>6.0441333974046497E-7</v>
      </c>
    </row>
    <row r="63" spans="2:13" ht="16">
      <c r="B63" s="89" t="s">
        <v>53</v>
      </c>
      <c r="C63" s="98">
        <v>80</v>
      </c>
      <c r="D63" s="99">
        <v>4.76133366570985E-2</v>
      </c>
      <c r="E63" s="98"/>
      <c r="F63" s="98"/>
      <c r="G63" s="100">
        <v>62336.809740447097</v>
      </c>
      <c r="H63" s="100">
        <v>57684.560856146098</v>
      </c>
      <c r="I63" s="99">
        <v>5.04228876910741E-2</v>
      </c>
      <c r="J63" s="101">
        <v>6.3095734448019296E-6</v>
      </c>
      <c r="K63" s="101">
        <v>6.5692847589226204E-6</v>
      </c>
      <c r="L63" s="101">
        <v>6.9503835958776298E-6</v>
      </c>
      <c r="M63" s="102">
        <v>5.0621596066937498E-7</v>
      </c>
    </row>
    <row r="64" spans="2:13" ht="16">
      <c r="B64" s="16" t="s">
        <v>54</v>
      </c>
      <c r="C64" s="114">
        <v>90</v>
      </c>
      <c r="D64" s="115">
        <v>4.4709331046628602E-2</v>
      </c>
      <c r="E64" s="114"/>
      <c r="F64" s="114"/>
      <c r="G64" s="116">
        <v>56230.298543559002</v>
      </c>
      <c r="H64" s="116">
        <v>51580.690773253998</v>
      </c>
      <c r="I64" s="115">
        <v>5.30902542687679E-2</v>
      </c>
      <c r="J64" s="117">
        <v>6.3095734448019296E-6</v>
      </c>
      <c r="K64" s="117">
        <v>5.9724332128609704E-6</v>
      </c>
      <c r="L64" s="117">
        <v>6.8341283515430002E-6</v>
      </c>
      <c r="M64" s="118">
        <v>4.32034785009531E-7</v>
      </c>
    </row>
    <row r="65" spans="2:13" ht="16">
      <c r="B65" s="90" t="s">
        <v>55</v>
      </c>
      <c r="C65" s="103">
        <v>100</v>
      </c>
      <c r="D65" s="104">
        <v>4.2574625195997098E-2</v>
      </c>
      <c r="E65" s="103"/>
      <c r="F65" s="103"/>
      <c r="G65" s="105">
        <v>51164.172605444997</v>
      </c>
      <c r="H65" s="105">
        <v>46507.4893091169</v>
      </c>
      <c r="I65" s="104">
        <v>5.5656644862613298E-2</v>
      </c>
      <c r="J65" s="106">
        <v>6.3095734448019296E-6</v>
      </c>
      <c r="K65" s="106">
        <v>5.4815086657527204E-6</v>
      </c>
      <c r="L65" s="106">
        <v>6.7541042014206897E-6</v>
      </c>
      <c r="M65" s="107">
        <v>3.7520003714247401E-7</v>
      </c>
    </row>
    <row r="66" spans="2:13" ht="16"/>
    <row r="67" spans="2:13" ht="16"/>
  </sheetData>
  <mergeCells count="1">
    <mergeCell ref="B2:M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157FC-34C5-4954-8F90-18E804A41B8D}">
  <dimension ref="B2:Z240"/>
  <sheetViews>
    <sheetView showGridLines="0" zoomScale="80" zoomScaleNormal="80" workbookViewId="0"/>
  </sheetViews>
  <sheetFormatPr baseColWidth="10" defaultColWidth="11" defaultRowHeight="15.75" customHeight="1"/>
  <cols>
    <col min="1" max="1" width="4.6640625" customWidth="1"/>
    <col min="2" max="8" width="22.33203125" customWidth="1"/>
    <col min="9" max="9" width="8.5" customWidth="1"/>
    <col min="10" max="13" width="22.33203125" customWidth="1"/>
    <col min="14" max="14" width="13.6640625" customWidth="1"/>
    <col min="15" max="15" width="18.33203125" customWidth="1"/>
    <col min="16" max="16" width="18.6640625" customWidth="1"/>
    <col min="17" max="22" width="9"/>
    <col min="23" max="23" width="13.83203125" customWidth="1"/>
    <col min="24" max="26" width="9"/>
    <col min="27" max="27" width="5.5" customWidth="1"/>
    <col min="28" max="28" width="14" customWidth="1"/>
    <col min="29" max="34" width="9"/>
  </cols>
  <sheetData>
    <row r="2" spans="2:19" ht="18">
      <c r="B2" s="131" t="s">
        <v>67</v>
      </c>
      <c r="P2" s="1"/>
      <c r="Q2" s="7"/>
      <c r="R2" s="1"/>
      <c r="S2" s="1"/>
    </row>
    <row r="3" spans="2:19" ht="17" thickBot="1">
      <c r="C3" s="8"/>
    </row>
    <row r="4" spans="2:19" ht="16">
      <c r="B4" s="45" t="s">
        <v>68</v>
      </c>
      <c r="C4" s="43"/>
      <c r="D4" s="43"/>
      <c r="E4" s="44"/>
      <c r="F4" s="8"/>
      <c r="G4" s="8"/>
      <c r="H4" s="8"/>
      <c r="J4" s="42" t="s">
        <v>69</v>
      </c>
      <c r="K4" s="43"/>
      <c r="L4" s="46"/>
      <c r="M4" s="47"/>
    </row>
    <row r="5" spans="2:19" ht="18">
      <c r="B5" s="3" t="s">
        <v>70</v>
      </c>
      <c r="C5" s="1" t="s">
        <v>71</v>
      </c>
      <c r="D5" s="1" t="s">
        <v>72</v>
      </c>
      <c r="E5" s="2" t="s">
        <v>73</v>
      </c>
      <c r="F5" s="1"/>
      <c r="G5" s="1"/>
      <c r="H5" s="1"/>
      <c r="J5" s="3" t="s">
        <v>70</v>
      </c>
      <c r="K5" s="1" t="s">
        <v>71</v>
      </c>
      <c r="L5" s="1" t="s">
        <v>72</v>
      </c>
      <c r="M5" s="2" t="s">
        <v>73</v>
      </c>
    </row>
    <row r="6" spans="2:19" ht="19" thickBot="1">
      <c r="B6" s="23" t="s">
        <v>74</v>
      </c>
      <c r="C6" s="22" t="s">
        <v>75</v>
      </c>
      <c r="D6" s="22" t="s">
        <v>76</v>
      </c>
      <c r="E6" s="24" t="s">
        <v>77</v>
      </c>
      <c r="F6" s="1"/>
      <c r="G6" s="1"/>
      <c r="H6" s="1"/>
      <c r="J6" s="23" t="s">
        <v>74</v>
      </c>
      <c r="K6" s="22" t="s">
        <v>75</v>
      </c>
      <c r="L6" s="22" t="s">
        <v>76</v>
      </c>
      <c r="M6" s="24" t="s">
        <v>77</v>
      </c>
    </row>
    <row r="7" spans="2:19" ht="17" thickTop="1">
      <c r="B7" s="3">
        <v>0</v>
      </c>
      <c r="C7" s="1">
        <v>0.32200000000000001</v>
      </c>
      <c r="D7" s="6">
        <v>1.4061712388187912</v>
      </c>
      <c r="E7" s="26">
        <v>0.14282505497860401</v>
      </c>
      <c r="F7" s="6"/>
      <c r="G7" s="6"/>
      <c r="H7" s="6"/>
      <c r="J7" s="3">
        <v>0</v>
      </c>
      <c r="K7" s="1">
        <v>0.375</v>
      </c>
      <c r="L7" s="6">
        <v>1.052818254958968</v>
      </c>
      <c r="M7" s="26">
        <v>0.10286323884981555</v>
      </c>
      <c r="N7" s="48"/>
    </row>
    <row r="8" spans="2:19" ht="16">
      <c r="B8" s="3">
        <v>10</v>
      </c>
      <c r="C8" s="1">
        <v>0.38800000000000001</v>
      </c>
      <c r="D8" s="6">
        <v>1.7064289872619713</v>
      </c>
      <c r="E8" s="26">
        <v>0.1740891305721555</v>
      </c>
      <c r="F8" s="6"/>
      <c r="G8" s="6"/>
      <c r="H8" s="6"/>
      <c r="J8" s="3">
        <v>10</v>
      </c>
      <c r="K8" s="1">
        <v>0.55300000000000005</v>
      </c>
      <c r="L8" s="6">
        <v>1.5709972371422591</v>
      </c>
      <c r="M8" s="26">
        <v>0.15408171096624218</v>
      </c>
    </row>
    <row r="9" spans="2:19" ht="16">
      <c r="B9" s="3">
        <v>20</v>
      </c>
      <c r="C9" s="1">
        <v>0.42799999999999999</v>
      </c>
      <c r="D9" s="6">
        <v>1.8905740273593796</v>
      </c>
      <c r="E9" s="26">
        <v>0.19340511112162559</v>
      </c>
      <c r="F9" s="6"/>
      <c r="G9" s="6"/>
      <c r="H9" s="6"/>
      <c r="J9" s="3">
        <v>20</v>
      </c>
      <c r="K9" s="1">
        <v>0.60699999999999998</v>
      </c>
      <c r="L9" s="6">
        <v>1.7307228373751693</v>
      </c>
      <c r="M9" s="26">
        <v>0.16995117381680969</v>
      </c>
    </row>
    <row r="10" spans="2:19" ht="16">
      <c r="B10" s="3">
        <v>30</v>
      </c>
      <c r="C10" s="1">
        <v>0.44600000000000001</v>
      </c>
      <c r="D10" s="6">
        <v>1.973987964063104</v>
      </c>
      <c r="E10" s="26">
        <v>0.20219107958341948</v>
      </c>
      <c r="F10" s="6"/>
      <c r="G10" s="6"/>
      <c r="H10" s="6"/>
      <c r="J10" s="3">
        <v>30</v>
      </c>
      <c r="K10" s="1">
        <v>0.63200000000000001</v>
      </c>
      <c r="L10" s="6">
        <v>1.8050810390777889</v>
      </c>
      <c r="M10" s="26">
        <v>0.17735234935312191</v>
      </c>
    </row>
    <row r="11" spans="2:19" ht="16">
      <c r="B11" s="3">
        <v>40</v>
      </c>
      <c r="C11" s="1">
        <v>0.44600000000000001</v>
      </c>
      <c r="D11" s="6">
        <v>1.973987964063104</v>
      </c>
      <c r="E11" s="26">
        <v>0.20219107958341948</v>
      </c>
      <c r="F11" s="6"/>
      <c r="G11" s="6"/>
      <c r="H11" s="6"/>
      <c r="J11" s="3">
        <v>40</v>
      </c>
      <c r="K11" s="1">
        <v>0.63500000000000001</v>
      </c>
      <c r="L11" s="6">
        <v>1.814021695438111</v>
      </c>
      <c r="M11" s="26">
        <v>0.17824282375322878</v>
      </c>
    </row>
    <row r="12" spans="2:19" ht="17" thickBot="1">
      <c r="B12" s="4">
        <v>50</v>
      </c>
      <c r="C12" s="5">
        <v>0.36299999999999999</v>
      </c>
      <c r="D12" s="36">
        <v>1.5921773941478707</v>
      </c>
      <c r="E12" s="27">
        <v>0.1621592819123176</v>
      </c>
      <c r="F12" s="6"/>
      <c r="G12" s="6"/>
      <c r="H12" s="6"/>
      <c r="J12" s="3">
        <v>50</v>
      </c>
      <c r="K12" s="1">
        <v>0.61099999999999999</v>
      </c>
      <c r="L12" s="6">
        <v>1.7426025320315239</v>
      </c>
      <c r="M12" s="26">
        <v>0.17113303685412867</v>
      </c>
    </row>
    <row r="13" spans="2:19" ht="16">
      <c r="F13" s="6"/>
      <c r="G13" s="6"/>
      <c r="H13" s="6"/>
      <c r="J13" s="3">
        <v>60</v>
      </c>
      <c r="K13" s="1">
        <v>0.56499999999999995</v>
      </c>
      <c r="L13" s="6">
        <v>1.6063877852353299</v>
      </c>
      <c r="M13" s="26">
        <v>0.1575945622724019</v>
      </c>
    </row>
    <row r="14" spans="2:19" ht="17" thickBot="1">
      <c r="F14" s="6"/>
      <c r="G14" s="6"/>
      <c r="H14" s="6"/>
      <c r="J14" s="32">
        <v>70</v>
      </c>
      <c r="K14" s="33">
        <v>0.44700000000000001</v>
      </c>
      <c r="L14" s="34">
        <v>1.2609109310443372</v>
      </c>
      <c r="M14" s="35">
        <v>0.1233836234834063</v>
      </c>
    </row>
    <row r="15" spans="2:19" ht="17" thickBot="1">
      <c r="F15" s="6"/>
      <c r="G15" s="6"/>
      <c r="H15" s="6"/>
    </row>
    <row r="16" spans="2:19" ht="16">
      <c r="B16" s="42" t="s">
        <v>78</v>
      </c>
      <c r="C16" s="43"/>
      <c r="D16" s="43"/>
      <c r="E16" s="44"/>
      <c r="F16" s="6"/>
      <c r="G16" s="6"/>
      <c r="H16" s="6"/>
      <c r="J16" s="42" t="s">
        <v>79</v>
      </c>
      <c r="K16" s="43"/>
      <c r="L16" s="43"/>
      <c r="M16" s="44"/>
    </row>
    <row r="17" spans="2:14" ht="18">
      <c r="B17" s="3" t="s">
        <v>70</v>
      </c>
      <c r="C17" s="1" t="s">
        <v>71</v>
      </c>
      <c r="D17" s="1" t="s">
        <v>72</v>
      </c>
      <c r="E17" s="2" t="s">
        <v>73</v>
      </c>
      <c r="F17" s="30"/>
      <c r="G17" s="30"/>
      <c r="H17" s="30"/>
      <c r="J17" s="3" t="s">
        <v>70</v>
      </c>
      <c r="K17" s="1" t="s">
        <v>71</v>
      </c>
      <c r="L17" s="1" t="s">
        <v>72</v>
      </c>
      <c r="M17" s="2" t="s">
        <v>73</v>
      </c>
    </row>
    <row r="18" spans="2:14" ht="19" thickBot="1">
      <c r="B18" s="23" t="s">
        <v>74</v>
      </c>
      <c r="C18" s="22" t="s">
        <v>75</v>
      </c>
      <c r="D18" s="22" t="s">
        <v>76</v>
      </c>
      <c r="E18" s="24" t="s">
        <v>77</v>
      </c>
      <c r="F18" s="30"/>
      <c r="G18" s="30"/>
      <c r="H18" s="30"/>
      <c r="J18" s="23" t="s">
        <v>74</v>
      </c>
      <c r="K18" s="22" t="s">
        <v>75</v>
      </c>
      <c r="L18" s="22" t="s">
        <v>76</v>
      </c>
      <c r="M18" s="24" t="s">
        <v>77</v>
      </c>
    </row>
    <row r="19" spans="2:14" ht="17" thickTop="1">
      <c r="B19" s="3"/>
      <c r="C19" s="1"/>
      <c r="D19" s="6"/>
      <c r="E19" s="26"/>
      <c r="F19" s="21"/>
      <c r="G19" s="21"/>
      <c r="H19" s="21"/>
      <c r="J19" s="3">
        <v>0</v>
      </c>
      <c r="K19" s="1">
        <v>0.75700000000000001</v>
      </c>
      <c r="L19" s="6">
        <v>2.1794090793548717</v>
      </c>
      <c r="M19" s="26">
        <v>0.15459067833481127</v>
      </c>
    </row>
    <row r="20" spans="2:14" ht="16">
      <c r="B20" s="3">
        <v>10</v>
      </c>
      <c r="C20" s="1">
        <v>0.63400000000000001</v>
      </c>
      <c r="D20" s="6">
        <v>1.1714142859722665</v>
      </c>
      <c r="E20" s="26">
        <v>0.10890200511355201</v>
      </c>
      <c r="F20" s="21"/>
      <c r="G20" s="21"/>
      <c r="H20" s="21"/>
      <c r="J20" s="3">
        <v>10</v>
      </c>
      <c r="K20" s="1">
        <v>0.92200000000000004</v>
      </c>
      <c r="L20" s="6">
        <v>2.6866744895901391</v>
      </c>
      <c r="M20" s="26">
        <v>0.19098303530609151</v>
      </c>
    </row>
    <row r="21" spans="2:14" ht="16">
      <c r="B21" s="3">
        <v>20</v>
      </c>
      <c r="C21" s="1">
        <v>1.119</v>
      </c>
      <c r="D21" s="6">
        <v>2.1126453694335137</v>
      </c>
      <c r="E21" s="26">
        <v>0.19758517979559306</v>
      </c>
      <c r="F21" s="1"/>
      <c r="G21" s="1"/>
      <c r="H21" s="1"/>
      <c r="J21" s="3">
        <v>20</v>
      </c>
      <c r="K21" s="1">
        <v>1.006</v>
      </c>
      <c r="L21" s="6">
        <v>2.9499953409525439</v>
      </c>
      <c r="M21" s="26">
        <v>0.20993078701224308</v>
      </c>
    </row>
    <row r="22" spans="2:14" ht="16">
      <c r="B22" s="3">
        <v>30</v>
      </c>
      <c r="C22" s="1">
        <v>1.2949999999999999</v>
      </c>
      <c r="D22" s="6">
        <v>2.4649570629602922</v>
      </c>
      <c r="E22" s="26">
        <v>0.23106165505132431</v>
      </c>
      <c r="F22" s="1"/>
      <c r="G22" s="1"/>
      <c r="H22" s="1"/>
      <c r="J22" s="3">
        <v>30</v>
      </c>
      <c r="K22" s="1">
        <v>1.0549999999999999</v>
      </c>
      <c r="L22" s="6">
        <v>3.1052523061750481</v>
      </c>
      <c r="M22" s="26">
        <v>0.22112010211780367</v>
      </c>
    </row>
    <row r="23" spans="2:14" ht="16">
      <c r="B23" s="3">
        <v>40</v>
      </c>
      <c r="C23" s="1">
        <v>1.367</v>
      </c>
      <c r="D23" s="6">
        <v>2.6108426445157269</v>
      </c>
      <c r="E23" s="26">
        <v>0.24496955514634342</v>
      </c>
      <c r="F23" s="6"/>
      <c r="G23" s="6"/>
      <c r="H23" s="6"/>
      <c r="J23" s="3">
        <v>40</v>
      </c>
      <c r="K23" s="1">
        <v>1.1000000000000001</v>
      </c>
      <c r="L23" s="6">
        <v>3.2489377297734237</v>
      </c>
      <c r="M23" s="26">
        <v>0.23148677034123438</v>
      </c>
    </row>
    <row r="24" spans="2:14" ht="16">
      <c r="B24" s="3">
        <v>50</v>
      </c>
      <c r="C24" s="1">
        <v>1.34</v>
      </c>
      <c r="D24" s="6">
        <v>2.5560135396624331</v>
      </c>
      <c r="E24" s="26">
        <v>0.23973928402473232</v>
      </c>
      <c r="F24" s="6"/>
      <c r="G24" s="6"/>
      <c r="H24" s="6"/>
      <c r="J24" s="3">
        <v>50</v>
      </c>
      <c r="K24" s="1">
        <v>1.1200000000000001</v>
      </c>
      <c r="L24" s="6">
        <v>3.3131427755450256</v>
      </c>
      <c r="M24" s="26">
        <v>0.23612251915927962</v>
      </c>
    </row>
    <row r="25" spans="2:14" ht="17" thickBot="1">
      <c r="B25" s="32">
        <v>60</v>
      </c>
      <c r="C25" s="33">
        <v>1.2210000000000001</v>
      </c>
      <c r="D25" s="34">
        <v>2.3160925078022041</v>
      </c>
      <c r="E25" s="35">
        <v>0.21689757163093809</v>
      </c>
      <c r="F25" s="6"/>
      <c r="G25" s="6"/>
      <c r="H25" s="6"/>
      <c r="J25" s="3">
        <v>60</v>
      </c>
      <c r="K25" s="1">
        <v>1.133</v>
      </c>
      <c r="L25" s="6">
        <v>3.3549912533904873</v>
      </c>
      <c r="M25" s="26">
        <v>0.23914521097446767</v>
      </c>
      <c r="N25" s="48"/>
    </row>
    <row r="26" spans="2:14" ht="17" thickBot="1">
      <c r="F26" s="6"/>
      <c r="G26" s="6"/>
      <c r="H26" s="6"/>
      <c r="J26" s="3">
        <v>70</v>
      </c>
      <c r="K26" s="1">
        <v>1.1379999999999999</v>
      </c>
      <c r="L26" s="6">
        <v>3.3711111341398281</v>
      </c>
      <c r="M26" s="26">
        <v>0.240309778964231</v>
      </c>
    </row>
    <row r="27" spans="2:14" ht="16">
      <c r="B27" s="42" t="s">
        <v>80</v>
      </c>
      <c r="C27" s="43"/>
      <c r="D27" s="43"/>
      <c r="E27" s="44"/>
      <c r="F27" s="6"/>
      <c r="G27" s="6"/>
      <c r="H27" s="6"/>
      <c r="J27" s="3">
        <v>80</v>
      </c>
      <c r="K27" s="1">
        <v>1.135</v>
      </c>
      <c r="L27" s="6">
        <v>3.361437581027265</v>
      </c>
      <c r="M27" s="26">
        <v>0.23961090494139892</v>
      </c>
    </row>
    <row r="28" spans="2:14" ht="18">
      <c r="B28" s="3" t="s">
        <v>70</v>
      </c>
      <c r="C28" s="1" t="s">
        <v>71</v>
      </c>
      <c r="D28" s="1" t="s">
        <v>72</v>
      </c>
      <c r="E28" s="2" t="s">
        <v>73</v>
      </c>
      <c r="F28" s="6"/>
      <c r="G28" s="6"/>
      <c r="H28" s="6"/>
      <c r="J28" s="3">
        <v>90</v>
      </c>
      <c r="K28" s="1">
        <v>1.1279999999999999</v>
      </c>
      <c r="L28" s="6">
        <v>3.3388848965430635</v>
      </c>
      <c r="M28" s="26">
        <v>0.23798175213069866</v>
      </c>
    </row>
    <row r="29" spans="2:14" ht="19" thickBot="1">
      <c r="B29" s="23" t="s">
        <v>74</v>
      </c>
      <c r="C29" s="22" t="s">
        <v>75</v>
      </c>
      <c r="D29" s="22" t="s">
        <v>76</v>
      </c>
      <c r="E29" s="24" t="s">
        <v>77</v>
      </c>
      <c r="F29" s="6"/>
      <c r="G29" s="6"/>
      <c r="H29" s="6"/>
      <c r="J29" s="3">
        <v>100</v>
      </c>
      <c r="K29" s="1">
        <v>1.119</v>
      </c>
      <c r="L29" s="6">
        <v>3.3099274324721377</v>
      </c>
      <c r="M29" s="26">
        <v>0.23589031378608843</v>
      </c>
    </row>
    <row r="30" spans="2:14" ht="17" thickTop="1">
      <c r="B30" s="28">
        <v>0</v>
      </c>
      <c r="C30" s="38">
        <v>1.2291545893719809</v>
      </c>
      <c r="D30" s="39">
        <v>1.7129266956842673</v>
      </c>
      <c r="E30" s="31">
        <v>0.14134343351654499</v>
      </c>
      <c r="F30" s="6"/>
      <c r="G30" s="6"/>
      <c r="H30" s="6"/>
      <c r="J30" s="3">
        <v>110</v>
      </c>
      <c r="K30" s="1">
        <v>1.111</v>
      </c>
      <c r="L30" s="6">
        <v>3.2842240125725297</v>
      </c>
      <c r="M30" s="26">
        <v>0.23403425698970959</v>
      </c>
      <c r="N30" s="48"/>
    </row>
    <row r="31" spans="2:14" ht="16">
      <c r="B31" s="3">
        <v>10</v>
      </c>
      <c r="C31" s="37">
        <v>1.1561159420289855</v>
      </c>
      <c r="D31" s="25">
        <v>1.6072464736328929</v>
      </c>
      <c r="E31" s="26">
        <v>0.13247411604992637</v>
      </c>
      <c r="F31" s="21"/>
      <c r="G31" s="21"/>
      <c r="H31" s="21"/>
      <c r="J31" s="28">
        <v>120</v>
      </c>
      <c r="K31" s="29">
        <v>1.093</v>
      </c>
      <c r="L31" s="30">
        <v>3.2265163978334419</v>
      </c>
      <c r="M31" s="31">
        <v>0.22986840045018628</v>
      </c>
    </row>
    <row r="32" spans="2:14" ht="16">
      <c r="B32" s="3">
        <v>20</v>
      </c>
      <c r="C32" s="37">
        <v>1.1493999999999998</v>
      </c>
      <c r="D32" s="25">
        <v>1.5975555646287261</v>
      </c>
      <c r="E32" s="26">
        <v>0.13166181063733953</v>
      </c>
      <c r="F32" s="21"/>
      <c r="G32" s="21"/>
      <c r="H32" s="21"/>
      <c r="J32" s="28">
        <v>130</v>
      </c>
      <c r="K32" s="29">
        <v>1.0760000000000001</v>
      </c>
      <c r="L32" s="30">
        <v>3.1721727196035427</v>
      </c>
      <c r="M32" s="31">
        <v>0.22594696055355815</v>
      </c>
    </row>
    <row r="33" spans="2:14" ht="16">
      <c r="B33" s="3">
        <v>30</v>
      </c>
      <c r="C33" s="37">
        <v>1.2300985507246378</v>
      </c>
      <c r="D33" s="25">
        <v>1.7142959862708347</v>
      </c>
      <c r="E33" s="26">
        <v>0.14145848581672774</v>
      </c>
      <c r="F33" s="1"/>
      <c r="G33" s="1"/>
      <c r="H33" s="1"/>
      <c r="J33" s="28">
        <v>140</v>
      </c>
      <c r="K33" s="29">
        <v>1.056</v>
      </c>
      <c r="L33" s="30">
        <v>3.1084337591481646</v>
      </c>
      <c r="M33" s="31">
        <v>0.22134952183137446</v>
      </c>
    </row>
    <row r="34" spans="2:14" ht="16">
      <c r="B34" s="3">
        <v>40</v>
      </c>
      <c r="C34" s="37">
        <v>1.3245217391304349</v>
      </c>
      <c r="D34" s="25">
        <v>1.8517158285112887</v>
      </c>
      <c r="E34" s="26">
        <v>0.15302237664571561</v>
      </c>
      <c r="F34" s="1"/>
      <c r="G34" s="1"/>
      <c r="H34" s="1"/>
      <c r="J34" s="28">
        <v>150</v>
      </c>
      <c r="K34" s="29">
        <v>1.0269999999999999</v>
      </c>
      <c r="L34" s="30">
        <v>3.0163825005795637</v>
      </c>
      <c r="M34" s="31">
        <v>0.21471371772916234</v>
      </c>
    </row>
    <row r="35" spans="2:14" ht="16">
      <c r="B35" s="3">
        <v>50</v>
      </c>
      <c r="C35" s="37">
        <v>1.4513391304347829</v>
      </c>
      <c r="D35" s="25">
        <v>2.0377077882599344</v>
      </c>
      <c r="E35" s="26">
        <v>0.1687289407007547</v>
      </c>
      <c r="F35" s="6"/>
      <c r="G35" s="6"/>
      <c r="H35" s="6"/>
      <c r="J35" s="28">
        <v>160</v>
      </c>
      <c r="K35" s="29">
        <v>0.999</v>
      </c>
      <c r="L35" s="30">
        <v>2.9279163708627505</v>
      </c>
      <c r="M35" s="31">
        <v>0.20834060811949084</v>
      </c>
    </row>
    <row r="36" spans="2:14" ht="16">
      <c r="B36" s="3">
        <v>60</v>
      </c>
      <c r="C36" s="37">
        <v>1.6201033816425121</v>
      </c>
      <c r="D36" s="25">
        <v>2.2878205907302513</v>
      </c>
      <c r="E36" s="26">
        <v>0.1899518853433467</v>
      </c>
      <c r="F36" s="6"/>
      <c r="G36" s="6"/>
      <c r="H36" s="6"/>
      <c r="J36" s="28">
        <v>170</v>
      </c>
      <c r="K36" s="29">
        <v>0.95499999999999996</v>
      </c>
      <c r="L36" s="30">
        <v>2.7897014612446664</v>
      </c>
      <c r="M36" s="31">
        <v>0.19839203388474921</v>
      </c>
    </row>
    <row r="37" spans="2:14" ht="17" thickBot="1">
      <c r="B37" s="3">
        <v>70</v>
      </c>
      <c r="C37" s="37">
        <v>1.7369584541062804</v>
      </c>
      <c r="D37" s="25">
        <v>2.4627903196008192</v>
      </c>
      <c r="E37" s="26">
        <v>0.20486880180952372</v>
      </c>
      <c r="F37" s="6"/>
      <c r="G37" s="6"/>
      <c r="H37" s="6"/>
      <c r="J37" s="32">
        <v>180</v>
      </c>
      <c r="K37" s="33">
        <v>0.89200000000000002</v>
      </c>
      <c r="L37" s="34">
        <v>2.5934778701065322</v>
      </c>
      <c r="M37" s="35">
        <v>0.18428602005880002</v>
      </c>
    </row>
    <row r="38" spans="2:14" ht="17" thickBot="1">
      <c r="B38" s="3">
        <v>80</v>
      </c>
      <c r="C38" s="37">
        <v>1.8855884057971013</v>
      </c>
      <c r="D38" s="25">
        <v>2.6875123132991674</v>
      </c>
      <c r="E38" s="26">
        <v>0.22411315588261577</v>
      </c>
      <c r="F38" s="6"/>
      <c r="G38" s="6"/>
      <c r="H38" s="6"/>
    </row>
    <row r="39" spans="2:14" ht="16">
      <c r="B39" s="3">
        <v>90</v>
      </c>
      <c r="C39" s="37">
        <v>2.0212753623188409</v>
      </c>
      <c r="D39" s="25">
        <v>2.8948498282130037</v>
      </c>
      <c r="E39" s="26">
        <v>0.24195548349329202</v>
      </c>
      <c r="F39" s="6"/>
      <c r="G39" s="6"/>
      <c r="H39" s="6"/>
      <c r="J39" s="45" t="s">
        <v>81</v>
      </c>
      <c r="K39" s="43"/>
      <c r="L39" s="43"/>
      <c r="M39" s="44"/>
    </row>
    <row r="40" spans="2:14" ht="18">
      <c r="B40" s="3">
        <v>100</v>
      </c>
      <c r="C40" s="37">
        <v>2.1518608695652173</v>
      </c>
      <c r="D40" s="25">
        <v>3.0964180162288923</v>
      </c>
      <c r="E40" s="26">
        <v>0.25938218866201185</v>
      </c>
      <c r="F40" s="6"/>
      <c r="G40" s="6"/>
      <c r="H40" s="6"/>
      <c r="J40" s="3" t="s">
        <v>70</v>
      </c>
      <c r="K40" s="1" t="s">
        <v>71</v>
      </c>
      <c r="L40" s="1" t="s">
        <v>72</v>
      </c>
      <c r="M40" s="2" t="s">
        <v>73</v>
      </c>
    </row>
    <row r="41" spans="2:14" ht="19" thickBot="1">
      <c r="B41" s="3">
        <v>110</v>
      </c>
      <c r="C41" s="37">
        <v>2.2878695652173913</v>
      </c>
      <c r="D41" s="25">
        <v>3.3085301288098243</v>
      </c>
      <c r="E41" s="26">
        <v>0.27780768465291555</v>
      </c>
      <c r="F41" s="6"/>
      <c r="G41" s="6"/>
      <c r="H41" s="6"/>
      <c r="J41" s="23" t="s">
        <v>74</v>
      </c>
      <c r="K41" s="22" t="s">
        <v>75</v>
      </c>
      <c r="L41" s="22" t="s">
        <v>76</v>
      </c>
      <c r="M41" s="24" t="s">
        <v>77</v>
      </c>
      <c r="N41" s="48"/>
    </row>
    <row r="42" spans="2:14" ht="17" thickTop="1">
      <c r="B42" s="3">
        <v>120</v>
      </c>
      <c r="C42" s="37">
        <v>2.3618550724637681</v>
      </c>
      <c r="D42" s="25">
        <v>3.4248678591895678</v>
      </c>
      <c r="E42" s="26">
        <v>0.28795197171134201</v>
      </c>
      <c r="F42" s="6"/>
      <c r="G42" s="6"/>
      <c r="H42" s="6"/>
      <c r="J42" s="3">
        <v>0</v>
      </c>
      <c r="K42" s="1">
        <v>1.028</v>
      </c>
      <c r="L42" s="25">
        <v>2.4253063525562824</v>
      </c>
      <c r="M42" s="26">
        <v>0.16966410969748172</v>
      </c>
    </row>
    <row r="43" spans="2:14" ht="16">
      <c r="B43" s="3">
        <v>130</v>
      </c>
      <c r="C43" s="37">
        <v>2.3847400966183576</v>
      </c>
      <c r="D43" s="25">
        <v>3.4609915548964705</v>
      </c>
      <c r="E43" s="26">
        <v>0.29110742305252535</v>
      </c>
      <c r="F43" s="6"/>
      <c r="G43" s="6"/>
      <c r="H43" s="6"/>
      <c r="J43" s="3">
        <v>10</v>
      </c>
      <c r="K43" s="1">
        <v>1.139</v>
      </c>
      <c r="L43" s="25">
        <v>2.705751115672776</v>
      </c>
      <c r="M43" s="26">
        <v>0.18927352914719192</v>
      </c>
    </row>
    <row r="44" spans="2:14" ht="16">
      <c r="B44" s="3">
        <v>140</v>
      </c>
      <c r="C44" s="37">
        <v>2.3287739130434786</v>
      </c>
      <c r="D44" s="25">
        <v>3.3727656137806532</v>
      </c>
      <c r="E44" s="26">
        <v>0.28340543524636203</v>
      </c>
      <c r="F44" s="6"/>
      <c r="G44" s="6"/>
      <c r="H44" s="6"/>
      <c r="J44" s="3">
        <v>20</v>
      </c>
      <c r="K44" s="1">
        <v>1.1930000000000001</v>
      </c>
      <c r="L44" s="25">
        <v>2.8436870462920769</v>
      </c>
      <c r="M44" s="26">
        <v>0.19891470537142897</v>
      </c>
    </row>
    <row r="45" spans="2:14" ht="16">
      <c r="B45" s="28">
        <v>150</v>
      </c>
      <c r="C45" s="38">
        <v>2.1829999999999998</v>
      </c>
      <c r="D45" s="39">
        <v>3.1447830669252728</v>
      </c>
      <c r="E45" s="31">
        <v>0.26357559225591298</v>
      </c>
      <c r="F45" s="6"/>
      <c r="G45" s="6"/>
      <c r="H45" s="6"/>
      <c r="J45" s="3">
        <v>30</v>
      </c>
      <c r="K45" s="1">
        <v>1.248</v>
      </c>
      <c r="L45" s="25">
        <v>2.9852179503616565</v>
      </c>
      <c r="M45" s="26">
        <v>0.20880418550654428</v>
      </c>
    </row>
    <row r="46" spans="2:14" ht="16">
      <c r="B46" s="28">
        <v>160</v>
      </c>
      <c r="C46" s="38">
        <v>1.8226521739130435</v>
      </c>
      <c r="D46" s="39">
        <v>2.5920541516456526</v>
      </c>
      <c r="E46" s="31">
        <v>0.21592660605939273</v>
      </c>
      <c r="F46" s="21"/>
      <c r="G46" s="21"/>
      <c r="H46" s="21"/>
      <c r="J46" s="3">
        <v>40</v>
      </c>
      <c r="K46" s="1">
        <v>1.2809999999999999</v>
      </c>
      <c r="L46" s="25">
        <v>3.0706500487036505</v>
      </c>
      <c r="M46" s="26">
        <v>0.21477214944945391</v>
      </c>
    </row>
    <row r="47" spans="2:14" ht="17" thickBot="1">
      <c r="B47" s="32">
        <v>170</v>
      </c>
      <c r="C47" s="40">
        <v>1.0651719806763285</v>
      </c>
      <c r="D47" s="41">
        <v>1.476391317241956</v>
      </c>
      <c r="E47" s="35">
        <v>0.12151996078369233</v>
      </c>
      <c r="J47" s="3">
        <v>50</v>
      </c>
      <c r="K47" s="1">
        <v>1.3080000000000001</v>
      </c>
      <c r="L47" s="25">
        <v>3.1408399330833983</v>
      </c>
      <c r="M47" s="26">
        <v>0.21967437195057932</v>
      </c>
    </row>
    <row r="48" spans="2:14" ht="17" thickBot="1">
      <c r="F48" s="8"/>
      <c r="G48" s="8"/>
      <c r="H48" s="8"/>
      <c r="J48" s="3">
        <v>60</v>
      </c>
      <c r="K48" s="1">
        <v>1.3140000000000001</v>
      </c>
      <c r="L48" s="25">
        <v>3.1564735544718165</v>
      </c>
      <c r="M48" s="26">
        <v>0.22076613465904482</v>
      </c>
    </row>
    <row r="49" spans="2:14" ht="16">
      <c r="B49" s="42" t="s">
        <v>82</v>
      </c>
      <c r="C49" s="43"/>
      <c r="D49" s="46"/>
      <c r="E49" s="47"/>
      <c r="F49" s="1"/>
      <c r="G49" s="1"/>
      <c r="H49" s="1"/>
      <c r="J49" s="3">
        <v>70</v>
      </c>
      <c r="K49" s="1">
        <v>1.3160000000000001</v>
      </c>
      <c r="L49" s="25">
        <v>3.1616876738073181</v>
      </c>
      <c r="M49" s="26">
        <v>0.22113024856177055</v>
      </c>
    </row>
    <row r="50" spans="2:14" ht="18">
      <c r="B50" s="3" t="s">
        <v>70</v>
      </c>
      <c r="C50" s="1" t="s">
        <v>71</v>
      </c>
      <c r="D50" s="1" t="s">
        <v>72</v>
      </c>
      <c r="E50" s="2" t="s">
        <v>73</v>
      </c>
      <c r="F50" s="1"/>
      <c r="G50" s="1"/>
      <c r="H50" s="1"/>
      <c r="J50" s="3">
        <v>80</v>
      </c>
      <c r="K50" s="1">
        <v>1.306</v>
      </c>
      <c r="L50" s="25">
        <v>3.1356316342357684</v>
      </c>
      <c r="M50" s="26">
        <v>0.21931064385215399</v>
      </c>
    </row>
    <row r="51" spans="2:14" ht="19" thickBot="1">
      <c r="B51" s="23" t="s">
        <v>74</v>
      </c>
      <c r="C51" s="22" t="s">
        <v>75</v>
      </c>
      <c r="D51" s="22" t="s">
        <v>76</v>
      </c>
      <c r="E51" s="24" t="s">
        <v>77</v>
      </c>
      <c r="F51" s="6"/>
      <c r="G51" s="6"/>
      <c r="H51" s="6"/>
      <c r="J51" s="3">
        <v>90</v>
      </c>
      <c r="K51" s="1">
        <v>1.258</v>
      </c>
      <c r="L51" s="25">
        <v>3.0110654401427146</v>
      </c>
      <c r="M51" s="26">
        <v>0.21060992702427148</v>
      </c>
      <c r="N51" s="48"/>
    </row>
    <row r="52" spans="2:14" ht="17" thickTop="1">
      <c r="B52" s="3">
        <v>0</v>
      </c>
      <c r="C52" s="1">
        <v>1.573</v>
      </c>
      <c r="D52" s="6">
        <v>2.4611851140652838</v>
      </c>
      <c r="E52" s="26">
        <v>0.24970607497672295</v>
      </c>
      <c r="F52" s="6"/>
      <c r="G52" s="6"/>
      <c r="H52" s="6"/>
      <c r="J52" s="28">
        <v>100</v>
      </c>
      <c r="K52" s="29">
        <v>1.2050000000000001</v>
      </c>
      <c r="L52" s="39">
        <v>2.8744761763547841</v>
      </c>
      <c r="M52" s="31">
        <v>0.20106636598444069</v>
      </c>
    </row>
    <row r="53" spans="2:14" ht="17" thickBot="1">
      <c r="B53" s="3">
        <v>10</v>
      </c>
      <c r="C53" s="1">
        <v>1.6619999999999999</v>
      </c>
      <c r="D53" s="6">
        <v>2.6094019403398994</v>
      </c>
      <c r="E53" s="26">
        <v>0.26507974224605718</v>
      </c>
      <c r="F53" s="6"/>
      <c r="G53" s="6"/>
      <c r="H53" s="6"/>
      <c r="J53" s="32">
        <v>110</v>
      </c>
      <c r="K53" s="33">
        <v>1.0620000000000001</v>
      </c>
      <c r="L53" s="41">
        <v>2.5107739679063235</v>
      </c>
      <c r="M53" s="35">
        <v>0.17564116867153076</v>
      </c>
    </row>
    <row r="54" spans="2:14" ht="16">
      <c r="B54" s="3">
        <v>20</v>
      </c>
      <c r="C54" s="1">
        <v>1.7290000000000001</v>
      </c>
      <c r="D54" s="6">
        <v>2.7216943039649717</v>
      </c>
      <c r="E54" s="26">
        <v>0.27675437261799679</v>
      </c>
      <c r="F54" s="6"/>
      <c r="G54" s="6"/>
      <c r="H54" s="6"/>
    </row>
    <row r="55" spans="2:14" ht="17" thickBot="1">
      <c r="B55" s="3">
        <v>30</v>
      </c>
      <c r="C55" s="1">
        <v>1.7450000000000001</v>
      </c>
      <c r="D55" s="6">
        <v>2.7486022064023308</v>
      </c>
      <c r="E55" s="26">
        <v>0.27955539806476365</v>
      </c>
      <c r="F55" s="6"/>
      <c r="G55" s="6"/>
      <c r="H55" s="6"/>
    </row>
    <row r="56" spans="2:14" ht="16">
      <c r="B56" s="3">
        <v>40</v>
      </c>
      <c r="C56" s="1">
        <v>1.75</v>
      </c>
      <c r="D56" s="6">
        <v>2.7570182336385964</v>
      </c>
      <c r="E56" s="26">
        <v>0.28043175873929066</v>
      </c>
      <c r="F56" s="6"/>
      <c r="G56" s="6"/>
      <c r="H56" s="6"/>
      <c r="J56" s="42" t="s">
        <v>83</v>
      </c>
      <c r="K56" s="43"/>
      <c r="L56" s="43"/>
      <c r="M56" s="44"/>
    </row>
    <row r="57" spans="2:14" ht="18">
      <c r="B57" s="3">
        <v>50</v>
      </c>
      <c r="C57" s="1">
        <v>1.778</v>
      </c>
      <c r="D57" s="6">
        <v>2.8042125328980614</v>
      </c>
      <c r="E57" s="26">
        <v>0.28534857259046464</v>
      </c>
      <c r="F57" s="6"/>
      <c r="G57" s="6"/>
      <c r="H57" s="6"/>
      <c r="J57" s="3" t="s">
        <v>70</v>
      </c>
      <c r="K57" s="1" t="s">
        <v>71</v>
      </c>
      <c r="L57" s="1" t="s">
        <v>72</v>
      </c>
      <c r="M57" s="2" t="s">
        <v>73</v>
      </c>
    </row>
    <row r="58" spans="2:14" ht="19" thickBot="1">
      <c r="B58" s="3">
        <v>60</v>
      </c>
      <c r="C58" s="1">
        <v>1.758</v>
      </c>
      <c r="D58" s="6">
        <v>2.7704911312190421</v>
      </c>
      <c r="E58" s="26">
        <v>0.28183496880087289</v>
      </c>
      <c r="F58" s="6"/>
      <c r="G58" s="6"/>
      <c r="H58" s="6"/>
      <c r="J58" s="23" t="s">
        <v>74</v>
      </c>
      <c r="K58" s="22" t="s">
        <v>75</v>
      </c>
      <c r="L58" s="22" t="s">
        <v>76</v>
      </c>
      <c r="M58" s="24" t="s">
        <v>77</v>
      </c>
    </row>
    <row r="59" spans="2:14" ht="17" thickTop="1">
      <c r="B59" s="3">
        <v>70</v>
      </c>
      <c r="C59" s="1">
        <v>1.7929999999999999</v>
      </c>
      <c r="D59" s="6">
        <v>2.8295404144275755</v>
      </c>
      <c r="E59" s="26">
        <v>0.28798902556541311</v>
      </c>
      <c r="F59" s="6"/>
      <c r="G59" s="6"/>
      <c r="H59" s="6"/>
      <c r="J59" s="3">
        <v>0</v>
      </c>
      <c r="K59" s="1">
        <v>1.139</v>
      </c>
      <c r="L59" s="6">
        <v>1.7203783054784942</v>
      </c>
      <c r="M59" s="26">
        <v>0.22338482633655429</v>
      </c>
    </row>
    <row r="60" spans="2:14" ht="16">
      <c r="B60" s="3">
        <v>80</v>
      </c>
      <c r="C60" s="1">
        <v>1.7809999999999999</v>
      </c>
      <c r="D60" s="6">
        <v>2.8092755792893787</v>
      </c>
      <c r="E60" s="26">
        <v>0.28587630243449147</v>
      </c>
      <c r="F60" s="6"/>
      <c r="G60" s="6"/>
      <c r="H60" s="6"/>
      <c r="J60" s="3">
        <v>10</v>
      </c>
      <c r="K60" s="1">
        <v>1.36</v>
      </c>
      <c r="L60" s="6">
        <v>2.0708657428337878</v>
      </c>
      <c r="M60" s="26">
        <v>0.2695217911745974</v>
      </c>
    </row>
    <row r="61" spans="2:14" ht="16">
      <c r="B61" s="3">
        <v>90</v>
      </c>
      <c r="C61" s="1">
        <v>1.752</v>
      </c>
      <c r="D61" s="6">
        <v>2.7603856205903394</v>
      </c>
      <c r="E61" s="26">
        <v>0.28078244198996599</v>
      </c>
      <c r="F61" s="6"/>
      <c r="G61" s="6"/>
      <c r="H61" s="6"/>
      <c r="J61" s="3">
        <v>20</v>
      </c>
      <c r="K61" s="1">
        <v>1.4430000000000001</v>
      </c>
      <c r="L61" s="6">
        <v>2.2040375274924355</v>
      </c>
      <c r="M61" s="26">
        <v>0.28711155381556042</v>
      </c>
    </row>
    <row r="62" spans="2:14" ht="16">
      <c r="B62" s="3">
        <v>100</v>
      </c>
      <c r="C62" s="1">
        <v>1.7849999999999999</v>
      </c>
      <c r="D62" s="6">
        <v>2.8160282743263507</v>
      </c>
      <c r="E62" s="26">
        <v>0.2865802226093529</v>
      </c>
      <c r="F62" s="6"/>
      <c r="G62" s="6"/>
      <c r="H62" s="6"/>
      <c r="J62" s="3">
        <v>30</v>
      </c>
      <c r="K62" s="1">
        <v>1.5189999999999999</v>
      </c>
      <c r="L62" s="6">
        <v>2.3267358881391367</v>
      </c>
      <c r="M62" s="26">
        <v>0.30334749403077166</v>
      </c>
    </row>
    <row r="63" spans="2:14" ht="16">
      <c r="B63" s="3">
        <v>110</v>
      </c>
      <c r="C63" s="1">
        <v>1.7330000000000001</v>
      </c>
      <c r="D63" s="6">
        <v>2.7284179431854421</v>
      </c>
      <c r="E63" s="26">
        <v>0.27745415416911307</v>
      </c>
      <c r="F63" s="6"/>
      <c r="G63" s="6"/>
      <c r="H63" s="6"/>
      <c r="J63" s="3">
        <v>40</v>
      </c>
      <c r="K63" s="1">
        <v>1.5640000000000001</v>
      </c>
      <c r="L63" s="6">
        <v>2.3997327846732421</v>
      </c>
      <c r="M63" s="26">
        <v>0.31302031639280337</v>
      </c>
    </row>
    <row r="64" spans="2:14" ht="16">
      <c r="B64" s="3">
        <v>120</v>
      </c>
      <c r="C64" s="1">
        <v>1.7889999999999999</v>
      </c>
      <c r="D64" s="6">
        <v>2.8227832186882145</v>
      </c>
      <c r="E64" s="26">
        <v>0.2872844635378588</v>
      </c>
      <c r="F64" s="6"/>
      <c r="G64" s="6"/>
      <c r="H64" s="6"/>
      <c r="J64" s="3">
        <v>50</v>
      </c>
      <c r="K64" s="1">
        <v>1.6240000000000001</v>
      </c>
      <c r="L64" s="6">
        <v>2.4974682354812083</v>
      </c>
      <c r="M64" s="26">
        <v>0.32598725378257631</v>
      </c>
    </row>
    <row r="65" spans="2:14" ht="16">
      <c r="B65" s="3">
        <v>130</v>
      </c>
      <c r="C65" s="1">
        <v>1.8009999999999999</v>
      </c>
      <c r="D65" s="6">
        <v>2.8430615682645146</v>
      </c>
      <c r="E65" s="26">
        <v>0.28939911430214565</v>
      </c>
      <c r="F65" s="6"/>
      <c r="G65" s="6"/>
      <c r="H65" s="6"/>
      <c r="J65" s="3">
        <v>60</v>
      </c>
      <c r="K65" s="1">
        <v>1.6559999999999999</v>
      </c>
      <c r="L65" s="6">
        <v>2.5497855589847553</v>
      </c>
      <c r="M65" s="26">
        <v>0.33293597757711241</v>
      </c>
    </row>
    <row r="66" spans="2:14" ht="16">
      <c r="B66" s="3">
        <v>140</v>
      </c>
      <c r="C66" s="1">
        <v>1.768</v>
      </c>
      <c r="D66" s="6">
        <v>2.7873448300691552</v>
      </c>
      <c r="E66" s="26">
        <v>0.28359077290729157</v>
      </c>
      <c r="F66" s="30"/>
      <c r="G66" s="30"/>
      <c r="H66" s="30"/>
      <c r="J66" s="3">
        <v>70</v>
      </c>
      <c r="K66" s="1">
        <v>1.657</v>
      </c>
      <c r="L66" s="6">
        <v>2.551422639396514</v>
      </c>
      <c r="M66" s="26">
        <v>0.33315349835480557</v>
      </c>
      <c r="N66" s="48"/>
    </row>
    <row r="67" spans="2:14" ht="16">
      <c r="B67" s="3">
        <v>150</v>
      </c>
      <c r="C67" s="1">
        <v>1.77</v>
      </c>
      <c r="D67" s="6">
        <v>2.7907172492973595</v>
      </c>
      <c r="E67" s="26">
        <v>0.28394217302639901</v>
      </c>
      <c r="F67" s="30"/>
      <c r="G67" s="30"/>
      <c r="H67" s="30"/>
      <c r="J67" s="3">
        <v>80</v>
      </c>
      <c r="K67" s="1">
        <v>1.659</v>
      </c>
      <c r="L67" s="6">
        <v>2.5546971946974644</v>
      </c>
      <c r="M67" s="26">
        <v>0.33358860796366274</v>
      </c>
    </row>
    <row r="68" spans="2:14" ht="16">
      <c r="B68" s="3">
        <v>160</v>
      </c>
      <c r="C68" s="1">
        <v>1.7689999999999999</v>
      </c>
      <c r="D68" s="6">
        <v>2.7890309696474862</v>
      </c>
      <c r="E68" s="26">
        <v>0.28376646298629266</v>
      </c>
      <c r="F68" s="30"/>
      <c r="G68" s="30"/>
      <c r="H68" s="30"/>
      <c r="J68" s="3">
        <v>90</v>
      </c>
      <c r="K68" s="1">
        <v>1.605</v>
      </c>
      <c r="L68" s="6">
        <v>2.4664681271239606</v>
      </c>
      <c r="M68" s="26">
        <v>0.32187235709498591</v>
      </c>
    </row>
    <row r="69" spans="2:14" ht="17" thickBot="1">
      <c r="B69" s="3">
        <v>170</v>
      </c>
      <c r="C69" s="1">
        <v>1.7709999999999999</v>
      </c>
      <c r="D69" s="6">
        <v>2.79240366905064</v>
      </c>
      <c r="E69" s="26">
        <v>0.28411790303296852</v>
      </c>
      <c r="F69" s="8"/>
      <c r="G69" s="8"/>
      <c r="H69" s="8"/>
      <c r="J69" s="4">
        <v>100</v>
      </c>
      <c r="K69" s="5">
        <v>1.502</v>
      </c>
      <c r="L69" s="36">
        <v>2.2992266506507573</v>
      </c>
      <c r="M69" s="27">
        <v>0.29970487968371062</v>
      </c>
    </row>
    <row r="70" spans="2:14" ht="17" thickBot="1">
      <c r="B70" s="4">
        <v>180</v>
      </c>
      <c r="C70" s="5">
        <v>1.7170000000000001</v>
      </c>
      <c r="D70" s="36">
        <v>2.7015367037128675</v>
      </c>
      <c r="E70" s="27">
        <v>0.27465692248163659</v>
      </c>
      <c r="F70" s="8"/>
      <c r="G70" s="8"/>
      <c r="H70" s="8"/>
    </row>
    <row r="71" spans="2:14" ht="17" thickBot="1">
      <c r="F71" s="1"/>
      <c r="G71" s="1"/>
      <c r="H71" s="1"/>
      <c r="J71" s="42" t="s">
        <v>84</v>
      </c>
      <c r="K71" s="43"/>
      <c r="L71" s="43"/>
      <c r="M71" s="44"/>
    </row>
    <row r="72" spans="2:14" ht="18">
      <c r="B72" s="42" t="s">
        <v>85</v>
      </c>
      <c r="C72" s="43"/>
      <c r="D72" s="43"/>
      <c r="E72" s="44"/>
      <c r="F72" s="1"/>
      <c r="G72" s="1"/>
      <c r="H72" s="1"/>
      <c r="J72" s="3" t="s">
        <v>70</v>
      </c>
      <c r="K72" s="1" t="s">
        <v>71</v>
      </c>
      <c r="L72" s="1" t="s">
        <v>72</v>
      </c>
      <c r="M72" s="2" t="s">
        <v>73</v>
      </c>
    </row>
    <row r="73" spans="2:14" ht="20" thickBot="1">
      <c r="B73" s="3" t="s">
        <v>70</v>
      </c>
      <c r="C73" s="1" t="s">
        <v>71</v>
      </c>
      <c r="D73" s="1" t="s">
        <v>72</v>
      </c>
      <c r="E73" s="2" t="s">
        <v>73</v>
      </c>
      <c r="F73" s="6"/>
      <c r="G73" s="6"/>
      <c r="H73" s="6"/>
      <c r="J73" s="23" t="s">
        <v>74</v>
      </c>
      <c r="K73" s="22" t="s">
        <v>75</v>
      </c>
      <c r="L73" s="22" t="s">
        <v>76</v>
      </c>
      <c r="M73" s="24" t="s">
        <v>77</v>
      </c>
    </row>
    <row r="74" spans="2:14" ht="20" thickTop="1" thickBot="1">
      <c r="B74" s="23" t="s">
        <v>74</v>
      </c>
      <c r="C74" s="22" t="s">
        <v>75</v>
      </c>
      <c r="D74" s="22" t="s">
        <v>76</v>
      </c>
      <c r="E74" s="24" t="s">
        <v>77</v>
      </c>
      <c r="F74" s="6"/>
      <c r="G74" s="6"/>
      <c r="H74" s="6"/>
      <c r="J74" s="3">
        <v>0</v>
      </c>
      <c r="K74" s="1">
        <v>3.2000000000000001E-2</v>
      </c>
      <c r="L74" s="6">
        <v>0.10270325498157952</v>
      </c>
      <c r="M74" s="26">
        <v>9.0290372255023739E-3</v>
      </c>
    </row>
    <row r="75" spans="2:14" ht="17" thickTop="1">
      <c r="B75" s="3">
        <v>0</v>
      </c>
      <c r="C75" s="1">
        <v>1.1180000000000001</v>
      </c>
      <c r="D75" s="6">
        <v>3.2974768289198995</v>
      </c>
      <c r="E75" s="26">
        <v>0.33262189122648295</v>
      </c>
      <c r="F75" s="6"/>
      <c r="G75" s="6"/>
      <c r="H75" s="6"/>
      <c r="J75" s="3">
        <v>10</v>
      </c>
      <c r="K75" s="1">
        <v>3.9E-2</v>
      </c>
      <c r="L75" s="6">
        <v>0.12523277121081308</v>
      </c>
      <c r="M75" s="26">
        <v>1.1011877445345816E-2</v>
      </c>
    </row>
    <row r="76" spans="2:14" ht="16">
      <c r="B76" s="3">
        <v>10</v>
      </c>
      <c r="C76" s="1">
        <v>1.2410000000000001</v>
      </c>
      <c r="D76" s="6">
        <v>3.6946481457359273</v>
      </c>
      <c r="E76" s="26">
        <v>0.37400371218623202</v>
      </c>
      <c r="F76" s="6"/>
      <c r="G76" s="6"/>
      <c r="H76" s="6"/>
      <c r="J76" s="3">
        <v>20</v>
      </c>
      <c r="K76" s="1">
        <v>7.4999999999999997E-2</v>
      </c>
      <c r="L76" s="6">
        <v>0.24146064947039239</v>
      </c>
      <c r="M76" s="26">
        <v>2.1253732282721205E-2</v>
      </c>
    </row>
    <row r="77" spans="2:14" ht="16">
      <c r="B77" s="3">
        <v>20</v>
      </c>
      <c r="C77" s="1">
        <v>1.3759999999999999</v>
      </c>
      <c r="D77" s="6">
        <v>4.1400240373177457</v>
      </c>
      <c r="E77" s="26">
        <v>0.42078154207066343</v>
      </c>
      <c r="F77" s="6"/>
      <c r="G77" s="6"/>
      <c r="H77" s="6"/>
      <c r="J77" s="3">
        <v>30</v>
      </c>
      <c r="K77" s="1">
        <v>0.16300000000000001</v>
      </c>
      <c r="L77" s="6">
        <v>0.52816843480046205</v>
      </c>
      <c r="M77" s="26">
        <v>4.6608784688935326E-2</v>
      </c>
    </row>
    <row r="78" spans="2:14" ht="16">
      <c r="B78" s="3">
        <v>30</v>
      </c>
      <c r="C78" s="1">
        <v>1.371</v>
      </c>
      <c r="D78" s="6">
        <v>4.1233452353524882</v>
      </c>
      <c r="E78" s="26">
        <v>0.41902249902772309</v>
      </c>
      <c r="F78" s="6"/>
      <c r="G78" s="6"/>
      <c r="H78" s="6"/>
      <c r="J78" s="3">
        <v>40</v>
      </c>
      <c r="K78" s="1">
        <v>0.309</v>
      </c>
      <c r="L78" s="6">
        <v>1.0122712070368034</v>
      </c>
      <c r="M78" s="26">
        <v>8.9719227371124116E-2</v>
      </c>
    </row>
    <row r="79" spans="2:14" ht="16">
      <c r="B79" s="3">
        <v>40</v>
      </c>
      <c r="C79" s="1">
        <v>1.429</v>
      </c>
      <c r="D79" s="6">
        <v>4.3177124621155425</v>
      </c>
      <c r="E79" s="26">
        <v>0.43955726553857427</v>
      </c>
      <c r="F79" s="6"/>
      <c r="G79" s="6"/>
      <c r="H79" s="6"/>
      <c r="J79" s="3">
        <v>50</v>
      </c>
      <c r="K79" s="1">
        <v>0.502</v>
      </c>
      <c r="L79" s="6">
        <v>1.6693513119328411</v>
      </c>
      <c r="M79" s="26">
        <v>0.14885297148903284</v>
      </c>
    </row>
    <row r="80" spans="2:14" ht="16">
      <c r="B80" s="3">
        <v>50</v>
      </c>
      <c r="C80" s="1">
        <v>1.423</v>
      </c>
      <c r="D80" s="6">
        <v>4.2975141815312483</v>
      </c>
      <c r="E80" s="26">
        <v>0.4374196824028142</v>
      </c>
      <c r="F80" s="6"/>
      <c r="G80" s="6"/>
      <c r="H80" s="6"/>
      <c r="J80" s="3">
        <v>60</v>
      </c>
      <c r="K80" s="1">
        <v>0.68899999999999995</v>
      </c>
      <c r="L80" s="6">
        <v>2.326099690190536</v>
      </c>
      <c r="M80" s="26">
        <v>0.20869811301023547</v>
      </c>
    </row>
    <row r="81" spans="2:14" ht="16">
      <c r="B81" s="3">
        <v>60</v>
      </c>
      <c r="C81" s="1">
        <v>1.337</v>
      </c>
      <c r="D81" s="6">
        <v>4.010309097388264</v>
      </c>
      <c r="E81" s="26">
        <v>0.4071160790900164</v>
      </c>
      <c r="F81" s="6"/>
      <c r="G81" s="6"/>
      <c r="H81" s="6"/>
      <c r="J81" s="3">
        <v>70</v>
      </c>
      <c r="K81" s="1">
        <v>0.83199999999999996</v>
      </c>
      <c r="L81" s="6">
        <v>2.842772637976636</v>
      </c>
      <c r="M81" s="26">
        <v>0.25632136561539864</v>
      </c>
    </row>
    <row r="82" spans="2:14" ht="16">
      <c r="B82" s="28">
        <v>70</v>
      </c>
      <c r="C82" s="29">
        <v>1.232</v>
      </c>
      <c r="D82" s="30">
        <v>3.6653143410676945</v>
      </c>
      <c r="E82" s="31">
        <v>0.37093677315560186</v>
      </c>
      <c r="F82" s="6"/>
      <c r="G82" s="6"/>
      <c r="H82" s="6"/>
      <c r="J82" s="3">
        <v>80</v>
      </c>
      <c r="K82" s="1">
        <v>0.89100000000000001</v>
      </c>
      <c r="L82" s="6">
        <v>3.0598281998299957</v>
      </c>
      <c r="M82" s="26">
        <v>0.27647490015218945</v>
      </c>
      <c r="N82" s="48"/>
    </row>
    <row r="83" spans="2:14" ht="16">
      <c r="B83" s="28">
        <v>80</v>
      </c>
      <c r="C83" s="29">
        <v>0.97899999999999998</v>
      </c>
      <c r="D83" s="30">
        <v>2.8579609997476565</v>
      </c>
      <c r="E83" s="31">
        <v>0.2871824134585268</v>
      </c>
      <c r="F83" s="6"/>
      <c r="G83" s="6"/>
      <c r="H83" s="6"/>
      <c r="J83" s="3">
        <v>90</v>
      </c>
      <c r="K83" s="1">
        <v>0.84699999999999998</v>
      </c>
      <c r="L83" s="6">
        <v>2.8977356402316952</v>
      </c>
      <c r="M83" s="26">
        <v>0.26141633975415296</v>
      </c>
    </row>
    <row r="84" spans="2:14" ht="17" thickBot="1">
      <c r="B84" s="32">
        <v>90</v>
      </c>
      <c r="C84" s="33">
        <v>0.623</v>
      </c>
      <c r="D84" s="34">
        <v>1.7736453219933404</v>
      </c>
      <c r="E84" s="35">
        <v>0.17659696336446021</v>
      </c>
      <c r="F84" s="6"/>
      <c r="G84" s="6"/>
      <c r="H84" s="6"/>
      <c r="J84" s="32">
        <v>100</v>
      </c>
      <c r="K84" s="33">
        <v>0.66</v>
      </c>
      <c r="L84" s="34">
        <v>2.2228853762000016</v>
      </c>
      <c r="M84" s="35">
        <v>0.19924247404837309</v>
      </c>
    </row>
    <row r="85" spans="2:14" ht="17" thickBot="1">
      <c r="F85" s="30"/>
      <c r="G85" s="30"/>
      <c r="H85" s="30"/>
    </row>
    <row r="86" spans="2:14" ht="16">
      <c r="B86" s="42" t="s">
        <v>86</v>
      </c>
      <c r="C86" s="43"/>
      <c r="D86" s="46"/>
      <c r="E86" s="47"/>
      <c r="F86" s="30"/>
      <c r="G86" s="30"/>
      <c r="H86" s="30"/>
    </row>
    <row r="87" spans="2:14" ht="18">
      <c r="B87" s="3" t="s">
        <v>70</v>
      </c>
      <c r="C87" s="1" t="s">
        <v>71</v>
      </c>
      <c r="D87" s="1" t="s">
        <v>72</v>
      </c>
      <c r="E87" s="2" t="s">
        <v>73</v>
      </c>
      <c r="F87" s="30"/>
      <c r="G87" s="30"/>
      <c r="H87" s="30"/>
    </row>
    <row r="88" spans="2:14" ht="19" thickBot="1">
      <c r="B88" s="23" t="s">
        <v>74</v>
      </c>
      <c r="C88" s="22" t="s">
        <v>75</v>
      </c>
      <c r="D88" s="22" t="s">
        <v>76</v>
      </c>
      <c r="E88" s="24" t="s">
        <v>77</v>
      </c>
      <c r="F88" s="30"/>
      <c r="G88" s="30"/>
      <c r="H88" s="30"/>
    </row>
    <row r="89" spans="2:14" ht="17" thickTop="1">
      <c r="B89" s="3">
        <v>0</v>
      </c>
      <c r="C89" s="1">
        <v>0.76</v>
      </c>
      <c r="D89" s="6">
        <v>2.1229091827459943</v>
      </c>
      <c r="E89" s="26">
        <v>0.17600594017112031</v>
      </c>
      <c r="F89" s="30"/>
      <c r="G89" s="30"/>
      <c r="H89" s="30"/>
    </row>
    <row r="90" spans="2:14" ht="16">
      <c r="B90" s="3">
        <v>10</v>
      </c>
      <c r="C90" s="1">
        <v>0.9</v>
      </c>
      <c r="D90" s="6">
        <v>2.5382384538860037</v>
      </c>
      <c r="E90" s="26">
        <v>0.21139099224556951</v>
      </c>
      <c r="F90" s="30"/>
      <c r="G90" s="30"/>
      <c r="H90" s="30"/>
    </row>
    <row r="91" spans="2:14" ht="16">
      <c r="B91" s="3">
        <v>20</v>
      </c>
      <c r="C91" s="1">
        <v>0.98</v>
      </c>
      <c r="D91" s="6">
        <v>2.7793947959270855</v>
      </c>
      <c r="E91" s="26">
        <v>0.23208818207045165</v>
      </c>
      <c r="F91" s="30"/>
      <c r="G91" s="30"/>
      <c r="H91" s="30"/>
    </row>
    <row r="92" spans="2:14" ht="16">
      <c r="B92" s="3">
        <v>30</v>
      </c>
      <c r="C92" s="1">
        <v>1.02</v>
      </c>
      <c r="D92" s="6">
        <v>2.9010530603191476</v>
      </c>
      <c r="E92" s="26">
        <v>0.24257233873482065</v>
      </c>
      <c r="F92" s="8"/>
      <c r="G92" s="8"/>
      <c r="H92" s="8"/>
    </row>
    <row r="93" spans="2:14" ht="15.75" customHeight="1">
      <c r="B93" s="3">
        <v>40</v>
      </c>
      <c r="C93" s="1">
        <v>1.06</v>
      </c>
      <c r="D93" s="6">
        <v>3.0234472558223473</v>
      </c>
      <c r="E93" s="26">
        <v>0.25314921975677279</v>
      </c>
    </row>
    <row r="94" spans="2:14" ht="15.75" customHeight="1">
      <c r="B94" s="3">
        <v>50</v>
      </c>
      <c r="C94" s="1">
        <v>1.08</v>
      </c>
      <c r="D94" s="6">
        <v>3.0849241605176072</v>
      </c>
      <c r="E94" s="26">
        <v>0.25847300107583443</v>
      </c>
    </row>
    <row r="95" spans="2:14" ht="15.75" customHeight="1">
      <c r="B95" s="3">
        <v>60</v>
      </c>
      <c r="C95" s="1">
        <v>1.0900000000000001</v>
      </c>
      <c r="D95" s="6">
        <v>3.1157332478995068</v>
      </c>
      <c r="E95" s="26">
        <v>0.26114382858682994</v>
      </c>
    </row>
    <row r="96" spans="2:14" ht="15.75" customHeight="1">
      <c r="B96" s="3">
        <v>70</v>
      </c>
      <c r="C96" s="1">
        <v>1.08</v>
      </c>
      <c r="D96" s="6">
        <v>3.0849241605176072</v>
      </c>
      <c r="E96" s="26">
        <v>0.25847300107583443</v>
      </c>
    </row>
    <row r="97" spans="2:8" ht="15.75" customHeight="1">
      <c r="B97" s="3">
        <v>80</v>
      </c>
      <c r="C97" s="1">
        <v>1.08</v>
      </c>
      <c r="D97" s="6">
        <v>3.0849241605176072</v>
      </c>
      <c r="E97" s="26">
        <v>0.25847300107583443</v>
      </c>
    </row>
    <row r="98" spans="2:8" ht="15.75" customHeight="1">
      <c r="B98" s="3">
        <v>90</v>
      </c>
      <c r="C98" s="1">
        <v>1.01</v>
      </c>
      <c r="D98" s="6">
        <v>2.8705699741489821</v>
      </c>
      <c r="E98" s="26">
        <v>0.23994267689221283</v>
      </c>
    </row>
    <row r="99" spans="2:8" ht="15.75" customHeight="1" thickBot="1">
      <c r="B99" s="32">
        <v>100</v>
      </c>
      <c r="C99" s="33">
        <v>0.875</v>
      </c>
      <c r="D99" s="34">
        <v>2.4634563326918784</v>
      </c>
      <c r="E99" s="35">
        <v>0.20499556661055388</v>
      </c>
    </row>
    <row r="109" spans="2:8" ht="16">
      <c r="F109" s="8"/>
      <c r="G109" s="8"/>
      <c r="H109" s="8"/>
    </row>
    <row r="139" spans="6:8" ht="16">
      <c r="F139" s="21"/>
      <c r="G139" s="21"/>
      <c r="H139" s="21"/>
    </row>
    <row r="140" spans="6:8" ht="16">
      <c r="F140" s="8"/>
      <c r="G140" s="8"/>
      <c r="H140" s="8"/>
    </row>
    <row r="141" spans="6:8" ht="16">
      <c r="F141" s="8"/>
      <c r="G141" s="8"/>
      <c r="H141" s="8"/>
    </row>
    <row r="142" spans="6:8" ht="16">
      <c r="F142" s="8"/>
      <c r="G142" s="8"/>
      <c r="H142" s="8"/>
    </row>
    <row r="143" spans="6:8" ht="16">
      <c r="F143" s="8"/>
      <c r="G143" s="8"/>
      <c r="H143" s="8"/>
    </row>
    <row r="144" spans="6:8" ht="16">
      <c r="F144" s="8"/>
      <c r="G144" s="8"/>
      <c r="H144" s="8"/>
    </row>
    <row r="145" spans="6:8" ht="16">
      <c r="F145" s="8"/>
      <c r="G145" s="8"/>
      <c r="H145" s="8"/>
    </row>
    <row r="146" spans="6:8" ht="16">
      <c r="F146" s="8"/>
      <c r="G146" s="8"/>
      <c r="H146" s="8"/>
    </row>
    <row r="147" spans="6:8" ht="16">
      <c r="F147" s="8"/>
      <c r="G147" s="8"/>
      <c r="H147" s="8"/>
    </row>
    <row r="148" spans="6:8" ht="16">
      <c r="F148" s="8"/>
      <c r="G148" s="8"/>
      <c r="H148" s="8"/>
    </row>
    <row r="149" spans="6:8" ht="16">
      <c r="F149" s="8"/>
      <c r="G149" s="8"/>
      <c r="H149" s="8"/>
    </row>
    <row r="150" spans="6:8" ht="16">
      <c r="F150" s="8"/>
      <c r="G150" s="8"/>
      <c r="H150" s="8"/>
    </row>
    <row r="151" spans="6:8" ht="16">
      <c r="F151" s="8"/>
      <c r="G151" s="8"/>
      <c r="H151" s="8"/>
    </row>
    <row r="152" spans="6:8" ht="16">
      <c r="F152" s="8"/>
      <c r="G152" s="8"/>
      <c r="H152" s="8"/>
    </row>
    <row r="153" spans="6:8" ht="16">
      <c r="F153" s="8"/>
      <c r="G153" s="8"/>
      <c r="H153" s="8"/>
    </row>
    <row r="154" spans="6:8" ht="16">
      <c r="F154" s="8"/>
      <c r="G154" s="8"/>
      <c r="H154" s="8"/>
    </row>
    <row r="155" spans="6:8" ht="16">
      <c r="F155" s="8"/>
      <c r="G155" s="8"/>
      <c r="H155" s="8"/>
    </row>
    <row r="156" spans="6:8" ht="16">
      <c r="F156" s="8"/>
      <c r="G156" s="8"/>
      <c r="H156" s="8"/>
    </row>
    <row r="157" spans="6:8" ht="16">
      <c r="F157" s="8"/>
      <c r="G157" s="8"/>
      <c r="H157" s="8"/>
    </row>
    <row r="158" spans="6:8" ht="16">
      <c r="F158" s="8"/>
      <c r="G158" s="8"/>
      <c r="H158" s="8"/>
    </row>
    <row r="159" spans="6:8" ht="16">
      <c r="F159" s="8"/>
      <c r="G159" s="8"/>
      <c r="H159" s="8"/>
    </row>
    <row r="160" spans="6:8" ht="16">
      <c r="F160" s="8"/>
      <c r="G160" s="8"/>
      <c r="H160" s="8"/>
    </row>
    <row r="161" spans="2:8" ht="16">
      <c r="F161" s="8"/>
      <c r="G161" s="8"/>
      <c r="H161" s="8"/>
    </row>
    <row r="162" spans="2:8" ht="16">
      <c r="F162" s="8"/>
      <c r="G162" s="8"/>
      <c r="H162" s="8"/>
    </row>
    <row r="163" spans="2:8" ht="16">
      <c r="B163" s="8"/>
      <c r="C163" s="8"/>
      <c r="D163" s="8"/>
      <c r="E163" s="8"/>
      <c r="F163" s="8"/>
      <c r="G163" s="8"/>
      <c r="H163" s="8"/>
    </row>
    <row r="164" spans="2:8" ht="16">
      <c r="B164" s="8"/>
      <c r="C164" s="8"/>
      <c r="D164" s="8"/>
      <c r="E164" s="8"/>
      <c r="F164" s="8"/>
      <c r="G164" s="8"/>
      <c r="H164" s="8"/>
    </row>
    <row r="165" spans="2:8" ht="16">
      <c r="B165" s="8"/>
      <c r="C165" s="8"/>
      <c r="D165" s="8"/>
      <c r="E165" s="8"/>
      <c r="F165" s="8"/>
      <c r="G165" s="8"/>
      <c r="H165" s="8"/>
    </row>
    <row r="166" spans="2:8" ht="16">
      <c r="B166" s="8"/>
      <c r="C166" s="8"/>
      <c r="D166" s="8"/>
      <c r="E166" s="8"/>
      <c r="F166" s="8"/>
      <c r="G166" s="8"/>
      <c r="H166" s="8"/>
    </row>
    <row r="167" spans="2:8" ht="16">
      <c r="B167" s="8"/>
      <c r="C167" s="8"/>
      <c r="D167" s="8"/>
      <c r="E167" s="8"/>
      <c r="F167" s="8"/>
      <c r="G167" s="8"/>
      <c r="H167" s="8"/>
    </row>
    <row r="168" spans="2:8" ht="16">
      <c r="B168" s="8"/>
      <c r="C168" s="8"/>
      <c r="D168" s="8"/>
      <c r="E168" s="8"/>
      <c r="F168" s="8"/>
      <c r="G168" s="8"/>
      <c r="H168" s="8"/>
    </row>
    <row r="169" spans="2:8" ht="16">
      <c r="B169" s="8"/>
      <c r="C169" s="8"/>
      <c r="D169" s="8"/>
      <c r="E169" s="8"/>
      <c r="F169" s="8"/>
      <c r="G169" s="8"/>
      <c r="H169" s="8"/>
    </row>
    <row r="170" spans="2:8" ht="16">
      <c r="B170" s="8"/>
      <c r="C170" s="8"/>
      <c r="D170" s="8"/>
      <c r="E170" s="8"/>
      <c r="F170" s="8"/>
      <c r="G170" s="8"/>
      <c r="H170" s="8"/>
    </row>
    <row r="171" spans="2:8" ht="16">
      <c r="B171" s="8"/>
      <c r="C171" s="8"/>
      <c r="D171" s="8"/>
      <c r="E171" s="8"/>
      <c r="F171" s="8"/>
      <c r="G171" s="8"/>
      <c r="H171" s="8"/>
    </row>
    <row r="172" spans="2:8" ht="16">
      <c r="B172" s="8"/>
      <c r="C172" s="8"/>
      <c r="D172" s="8"/>
      <c r="E172" s="8"/>
      <c r="F172" s="8"/>
      <c r="G172" s="8"/>
      <c r="H172" s="8"/>
    </row>
    <row r="173" spans="2:8" ht="16">
      <c r="B173" s="8"/>
      <c r="C173" s="8"/>
      <c r="D173" s="8"/>
      <c r="E173" s="8"/>
      <c r="F173" s="8"/>
      <c r="G173" s="8"/>
      <c r="H173" s="8"/>
    </row>
    <row r="174" spans="2:8" ht="16">
      <c r="B174" s="8"/>
      <c r="C174" s="8"/>
      <c r="D174" s="8"/>
      <c r="E174" s="8"/>
      <c r="F174" s="8"/>
      <c r="G174" s="8"/>
      <c r="H174" s="8"/>
    </row>
    <row r="175" spans="2:8" ht="16">
      <c r="B175" s="8"/>
      <c r="C175" s="8"/>
      <c r="D175" s="8"/>
      <c r="E175" s="8"/>
      <c r="F175" s="8"/>
      <c r="G175" s="8"/>
      <c r="H175" s="8"/>
    </row>
    <row r="176" spans="2:8" ht="16">
      <c r="B176" s="8"/>
      <c r="C176" s="8"/>
      <c r="D176" s="8"/>
      <c r="E176" s="8"/>
      <c r="F176" s="8"/>
      <c r="G176" s="8"/>
      <c r="H176" s="8"/>
    </row>
    <row r="177" spans="2:8" ht="16">
      <c r="B177" s="8"/>
      <c r="C177" s="8"/>
      <c r="D177" s="8"/>
      <c r="E177" s="8"/>
      <c r="F177" s="8"/>
      <c r="G177" s="8"/>
      <c r="H177" s="8"/>
    </row>
    <row r="178" spans="2:8" ht="16">
      <c r="B178" s="8"/>
      <c r="C178" s="8"/>
      <c r="D178" s="8"/>
      <c r="E178" s="8"/>
      <c r="F178" s="8"/>
      <c r="G178" s="8"/>
      <c r="H178" s="8"/>
    </row>
    <row r="179" spans="2:8" ht="16">
      <c r="B179" s="8"/>
      <c r="C179" s="8"/>
      <c r="D179" s="8"/>
      <c r="E179" s="8"/>
      <c r="F179" s="8"/>
      <c r="G179" s="8"/>
      <c r="H179" s="8"/>
    </row>
    <row r="180" spans="2:8" ht="16">
      <c r="B180" s="8"/>
      <c r="C180" s="8"/>
      <c r="D180" s="8"/>
      <c r="E180" s="8"/>
      <c r="F180" s="8"/>
      <c r="G180" s="8"/>
      <c r="H180" s="8"/>
    </row>
    <row r="181" spans="2:8" ht="16">
      <c r="B181" s="8"/>
      <c r="C181" s="8"/>
      <c r="D181" s="8"/>
      <c r="E181" s="8"/>
      <c r="F181" s="8"/>
      <c r="G181" s="8"/>
      <c r="H181" s="8"/>
    </row>
    <row r="182" spans="2:8" ht="16">
      <c r="B182" s="8"/>
      <c r="C182" s="8"/>
      <c r="D182" s="8"/>
      <c r="E182" s="8"/>
      <c r="F182" s="8"/>
      <c r="G182" s="8"/>
      <c r="H182" s="8"/>
    </row>
    <row r="183" spans="2:8" ht="16">
      <c r="B183" s="8"/>
      <c r="C183" s="8"/>
      <c r="D183" s="8"/>
      <c r="E183" s="8"/>
      <c r="F183" s="8"/>
      <c r="G183" s="8"/>
      <c r="H183" s="8"/>
    </row>
    <row r="184" spans="2:8" ht="16">
      <c r="B184" s="8"/>
      <c r="C184" s="8"/>
      <c r="D184" s="8"/>
      <c r="E184" s="8"/>
      <c r="F184" s="8"/>
      <c r="G184" s="8"/>
      <c r="H184" s="8"/>
    </row>
    <row r="185" spans="2:8" ht="16">
      <c r="B185" s="8"/>
      <c r="C185" s="8"/>
      <c r="D185" s="8"/>
      <c r="E185" s="8"/>
      <c r="F185" s="8"/>
      <c r="G185" s="8"/>
      <c r="H185" s="8"/>
    </row>
    <row r="186" spans="2:8" ht="16">
      <c r="B186" s="8"/>
      <c r="C186" s="8"/>
      <c r="D186" s="8"/>
      <c r="E186" s="8"/>
      <c r="F186" s="8"/>
      <c r="G186" s="8"/>
      <c r="H186" s="8"/>
    </row>
    <row r="187" spans="2:8" ht="16">
      <c r="B187" s="8"/>
      <c r="C187" s="8"/>
      <c r="D187" s="8"/>
      <c r="E187" s="8"/>
      <c r="F187" s="8"/>
      <c r="G187" s="8"/>
      <c r="H187" s="8"/>
    </row>
    <row r="188" spans="2:8" ht="16">
      <c r="B188" s="8"/>
      <c r="C188" s="8"/>
      <c r="D188" s="8"/>
      <c r="E188" s="8"/>
      <c r="F188" s="8"/>
      <c r="G188" s="8"/>
      <c r="H188" s="8"/>
    </row>
    <row r="189" spans="2:8" ht="16">
      <c r="B189" s="8"/>
      <c r="C189" s="8"/>
      <c r="D189" s="8"/>
      <c r="E189" s="8"/>
      <c r="F189" s="8"/>
      <c r="G189" s="8"/>
      <c r="H189" s="8"/>
    </row>
    <row r="190" spans="2:8" ht="16">
      <c r="B190" s="8"/>
      <c r="C190" s="8"/>
      <c r="D190" s="8"/>
      <c r="E190" s="8"/>
      <c r="F190" s="8"/>
      <c r="G190" s="8"/>
      <c r="H190" s="8"/>
    </row>
    <row r="191" spans="2:8" ht="16">
      <c r="B191" s="8"/>
      <c r="C191" s="8"/>
      <c r="D191" s="8"/>
      <c r="E191" s="8"/>
      <c r="F191" s="8"/>
      <c r="G191" s="8"/>
      <c r="H191" s="8"/>
    </row>
    <row r="192" spans="2:8" ht="16">
      <c r="B192" s="8"/>
      <c r="C192" s="8"/>
      <c r="D192" s="8"/>
      <c r="E192" s="8"/>
      <c r="F192" s="8"/>
      <c r="G192" s="8"/>
      <c r="H192" s="8"/>
    </row>
    <row r="193" spans="2:8" ht="16">
      <c r="B193" s="8"/>
      <c r="C193" s="8"/>
      <c r="D193" s="8"/>
      <c r="E193" s="8"/>
      <c r="F193" s="8"/>
      <c r="G193" s="8"/>
      <c r="H193" s="8"/>
    </row>
    <row r="194" spans="2:8" ht="16">
      <c r="B194" s="8"/>
      <c r="C194" s="8"/>
      <c r="D194" s="8"/>
      <c r="E194" s="8"/>
      <c r="F194" s="8"/>
      <c r="G194" s="8"/>
      <c r="H194" s="8"/>
    </row>
    <row r="195" spans="2:8" ht="16">
      <c r="B195" s="8"/>
      <c r="C195" s="8"/>
      <c r="D195" s="8"/>
      <c r="E195" s="8"/>
      <c r="F195" s="8"/>
      <c r="G195" s="8"/>
      <c r="H195" s="8"/>
    </row>
    <row r="196" spans="2:8" ht="16">
      <c r="B196" s="8"/>
      <c r="C196" s="8"/>
      <c r="D196" s="8"/>
      <c r="E196" s="8"/>
      <c r="F196" s="8"/>
      <c r="G196" s="8"/>
      <c r="H196" s="8"/>
    </row>
    <row r="197" spans="2:8" ht="16">
      <c r="B197" s="8"/>
      <c r="C197" s="8"/>
      <c r="D197" s="8"/>
      <c r="E197" s="8"/>
      <c r="F197" s="8"/>
      <c r="G197" s="8"/>
      <c r="H197" s="8"/>
    </row>
    <row r="198" spans="2:8" ht="16">
      <c r="B198" s="8"/>
      <c r="C198" s="8"/>
      <c r="D198" s="8"/>
      <c r="E198" s="8"/>
      <c r="F198" s="8"/>
      <c r="G198" s="8"/>
      <c r="H198" s="8"/>
    </row>
    <row r="199" spans="2:8" ht="16">
      <c r="B199" s="8"/>
      <c r="C199" s="8"/>
      <c r="D199" s="8"/>
      <c r="E199" s="8"/>
      <c r="F199" s="8"/>
      <c r="G199" s="8"/>
      <c r="H199" s="8"/>
    </row>
    <row r="200" spans="2:8" ht="16">
      <c r="B200" s="8"/>
      <c r="C200" s="8"/>
      <c r="D200" s="8"/>
      <c r="E200" s="8"/>
      <c r="F200" s="8"/>
      <c r="G200" s="8"/>
      <c r="H200" s="8"/>
    </row>
    <row r="201" spans="2:8" ht="16">
      <c r="B201" s="8"/>
      <c r="C201" s="8"/>
      <c r="D201" s="8"/>
      <c r="E201" s="8"/>
      <c r="F201" s="8"/>
      <c r="G201" s="8"/>
      <c r="H201" s="8"/>
    </row>
    <row r="202" spans="2:8" ht="16">
      <c r="B202" s="8"/>
      <c r="C202" s="8"/>
      <c r="D202" s="8"/>
      <c r="E202" s="8"/>
      <c r="F202" s="8"/>
      <c r="G202" s="8"/>
      <c r="H202" s="8"/>
    </row>
    <row r="203" spans="2:8" ht="16">
      <c r="B203" s="8"/>
      <c r="C203" s="8"/>
      <c r="D203" s="8"/>
      <c r="E203" s="8"/>
      <c r="F203" s="8"/>
      <c r="G203" s="8"/>
      <c r="H203" s="8"/>
    </row>
    <row r="204" spans="2:8" ht="16">
      <c r="B204" s="8"/>
      <c r="C204" s="8"/>
      <c r="D204" s="8"/>
      <c r="E204" s="8"/>
      <c r="F204" s="8"/>
      <c r="G204" s="8"/>
      <c r="H204" s="8"/>
    </row>
    <row r="205" spans="2:8" ht="16">
      <c r="B205" s="8"/>
      <c r="C205" s="8"/>
      <c r="D205" s="8"/>
      <c r="E205" s="8"/>
      <c r="F205" s="8"/>
      <c r="G205" s="8"/>
      <c r="H205" s="8"/>
    </row>
    <row r="206" spans="2:8" ht="16">
      <c r="B206" s="8"/>
      <c r="C206" s="8"/>
      <c r="D206" s="8"/>
      <c r="E206" s="8"/>
      <c r="F206" s="8"/>
      <c r="G206" s="8"/>
      <c r="H206" s="8"/>
    </row>
    <row r="207" spans="2:8" ht="16">
      <c r="B207" s="8"/>
      <c r="C207" s="8"/>
      <c r="D207" s="8"/>
      <c r="E207" s="8"/>
      <c r="F207" s="8"/>
      <c r="G207" s="8"/>
      <c r="H207" s="8"/>
    </row>
    <row r="208" spans="2:8" ht="16">
      <c r="B208" s="8"/>
      <c r="C208" s="8"/>
      <c r="D208" s="8"/>
      <c r="E208" s="8"/>
      <c r="F208" s="8"/>
      <c r="G208" s="8"/>
      <c r="H208" s="8"/>
    </row>
    <row r="209" spans="2:26" ht="16">
      <c r="B209" s="8"/>
      <c r="C209" s="8"/>
      <c r="D209" s="8"/>
      <c r="E209" s="8"/>
      <c r="F209" s="8"/>
      <c r="G209" s="8"/>
      <c r="H209" s="8"/>
    </row>
    <row r="210" spans="2:26" ht="16">
      <c r="B210" s="8"/>
      <c r="C210" s="8"/>
      <c r="D210" s="8"/>
      <c r="E210" s="8"/>
      <c r="F210" s="8"/>
      <c r="G210" s="8"/>
      <c r="H210" s="8"/>
    </row>
    <row r="211" spans="2:26" ht="16">
      <c r="B211" s="8"/>
      <c r="C211" s="8"/>
      <c r="D211" s="8"/>
      <c r="E211" s="8"/>
      <c r="F211" s="8"/>
      <c r="G211" s="8"/>
      <c r="H211" s="8"/>
    </row>
    <row r="212" spans="2:26" ht="16">
      <c r="B212" s="8"/>
      <c r="C212" s="8"/>
      <c r="D212" s="8"/>
      <c r="E212" s="8"/>
      <c r="F212" s="8"/>
      <c r="G212" s="8"/>
      <c r="H212" s="8"/>
    </row>
    <row r="213" spans="2:26" ht="16">
      <c r="B213" s="8"/>
      <c r="C213" s="8"/>
      <c r="D213" s="8"/>
      <c r="E213" s="8"/>
      <c r="F213" s="8"/>
      <c r="G213" s="8"/>
      <c r="H213" s="8"/>
    </row>
    <row r="214" spans="2:26" ht="16">
      <c r="B214" s="8"/>
      <c r="C214" s="8"/>
      <c r="D214" s="8"/>
      <c r="E214" s="8"/>
      <c r="F214" s="8"/>
      <c r="G214" s="8"/>
      <c r="H214" s="8"/>
    </row>
    <row r="215" spans="2:26" ht="16">
      <c r="B215" s="8"/>
      <c r="C215" s="8"/>
      <c r="D215" s="8"/>
      <c r="E215" s="8"/>
      <c r="F215" s="8"/>
      <c r="G215" s="8"/>
      <c r="H215" s="8"/>
    </row>
    <row r="216" spans="2:26" ht="16">
      <c r="B216" s="8"/>
      <c r="C216" s="8"/>
      <c r="D216" s="8"/>
      <c r="E216" s="8"/>
      <c r="F216" s="8"/>
      <c r="G216" s="8"/>
      <c r="H216" s="8"/>
    </row>
    <row r="217" spans="2:26" ht="16">
      <c r="B217" s="8"/>
      <c r="C217" s="8"/>
      <c r="D217" s="8"/>
      <c r="E217" s="8"/>
      <c r="F217" s="8"/>
      <c r="G217" s="8"/>
      <c r="H217" s="8"/>
      <c r="W217" s="8"/>
      <c r="X217" s="8"/>
      <c r="Y217" s="8"/>
      <c r="Z217" s="8"/>
    </row>
    <row r="218" spans="2:26" ht="16">
      <c r="B218" s="8"/>
      <c r="C218" s="8"/>
      <c r="D218" s="8"/>
      <c r="E218" s="8"/>
      <c r="F218" s="8"/>
      <c r="G218" s="8"/>
      <c r="H218" s="8"/>
      <c r="W218" s="8"/>
      <c r="X218" s="8"/>
      <c r="Y218" s="8"/>
      <c r="Z218" s="8"/>
    </row>
    <row r="219" spans="2:26" ht="16">
      <c r="B219" s="8"/>
      <c r="C219" s="8"/>
      <c r="D219" s="8"/>
      <c r="E219" s="8"/>
      <c r="F219" s="8"/>
      <c r="G219" s="8"/>
      <c r="H219" s="8"/>
      <c r="W219" s="8"/>
      <c r="X219" s="8"/>
      <c r="Y219" s="8"/>
      <c r="Z219" s="8"/>
    </row>
    <row r="220" spans="2:26" ht="16">
      <c r="B220" s="8"/>
      <c r="C220" s="8"/>
      <c r="D220" s="8"/>
      <c r="E220" s="8"/>
      <c r="F220" s="8"/>
      <c r="G220" s="8"/>
      <c r="H220" s="8"/>
      <c r="W220" s="8"/>
      <c r="X220" s="8"/>
      <c r="Y220" s="8"/>
      <c r="Z220" s="8"/>
    </row>
    <row r="221" spans="2:26" ht="16">
      <c r="B221" s="8"/>
      <c r="C221" s="8"/>
      <c r="D221" s="8"/>
      <c r="E221" s="8"/>
      <c r="F221" s="8"/>
      <c r="G221" s="8"/>
      <c r="H221" s="8"/>
      <c r="W221" s="8"/>
      <c r="X221" s="8"/>
      <c r="Y221" s="8"/>
      <c r="Z221" s="8"/>
    </row>
    <row r="222" spans="2:26" ht="16">
      <c r="B222" s="8"/>
      <c r="C222" s="8"/>
      <c r="D222" s="8"/>
      <c r="E222" s="8"/>
      <c r="F222" s="8"/>
      <c r="G222" s="8"/>
      <c r="H222" s="8"/>
      <c r="W222" s="8"/>
      <c r="X222" s="8"/>
      <c r="Y222" s="8"/>
      <c r="Z222" s="8"/>
    </row>
    <row r="223" spans="2:26" ht="16">
      <c r="B223" s="8"/>
      <c r="C223" s="8"/>
      <c r="D223" s="8"/>
      <c r="E223" s="8"/>
      <c r="F223" s="8"/>
      <c r="G223" s="8"/>
      <c r="H223" s="8"/>
      <c r="W223" s="8"/>
      <c r="X223" s="8"/>
      <c r="Y223" s="8"/>
      <c r="Z223" s="8"/>
    </row>
    <row r="224" spans="2:26" ht="16">
      <c r="B224" s="8"/>
      <c r="C224" s="8"/>
      <c r="D224" s="8"/>
      <c r="E224" s="8"/>
      <c r="F224" s="8"/>
      <c r="G224" s="8"/>
      <c r="H224" s="8"/>
      <c r="W224" s="8"/>
      <c r="X224" s="8"/>
      <c r="Y224" s="8"/>
      <c r="Z224" s="8"/>
    </row>
    <row r="225" spans="2:26" ht="16">
      <c r="B225" s="8"/>
      <c r="C225" s="8"/>
      <c r="D225" s="8"/>
      <c r="E225" s="8"/>
      <c r="F225" s="8"/>
      <c r="G225" s="8"/>
      <c r="H225" s="8"/>
      <c r="W225" s="8"/>
      <c r="X225" s="8"/>
      <c r="Y225" s="8"/>
      <c r="Z225" s="8"/>
    </row>
    <row r="226" spans="2:26" ht="16">
      <c r="B226" s="8"/>
      <c r="C226" s="8"/>
      <c r="D226" s="8"/>
      <c r="E226" s="8"/>
      <c r="F226" s="8"/>
      <c r="G226" s="8"/>
      <c r="H226" s="8"/>
      <c r="W226" s="8"/>
      <c r="X226" s="8"/>
      <c r="Y226" s="8"/>
      <c r="Z226" s="8"/>
    </row>
    <row r="227" spans="2:26" ht="16">
      <c r="B227" s="8"/>
      <c r="C227" s="8"/>
      <c r="D227" s="8"/>
      <c r="E227" s="8"/>
      <c r="F227" s="8"/>
      <c r="G227" s="8"/>
      <c r="H227" s="8"/>
      <c r="W227" s="8"/>
      <c r="X227" s="8"/>
      <c r="Y227" s="8"/>
      <c r="Z227" s="8"/>
    </row>
    <row r="228" spans="2:26" ht="16">
      <c r="B228" s="8"/>
      <c r="C228" s="8"/>
      <c r="D228" s="8"/>
      <c r="E228" s="8"/>
      <c r="F228" s="8"/>
      <c r="G228" s="8"/>
      <c r="H228" s="8"/>
      <c r="W228" s="8"/>
      <c r="X228" s="8"/>
      <c r="Y228" s="8"/>
      <c r="Z228" s="8"/>
    </row>
    <row r="229" spans="2:26" ht="16">
      <c r="B229" s="8"/>
      <c r="C229" s="8"/>
      <c r="D229" s="8"/>
      <c r="E229" s="8"/>
      <c r="F229" s="8"/>
      <c r="G229" s="8"/>
      <c r="H229" s="8"/>
      <c r="W229" s="8"/>
      <c r="X229" s="8"/>
      <c r="Y229" s="8"/>
      <c r="Z229" s="8"/>
    </row>
    <row r="230" spans="2:26" ht="16">
      <c r="C230" s="8"/>
      <c r="D230" s="8"/>
      <c r="E230" s="8"/>
      <c r="F230" s="8"/>
      <c r="G230" s="8"/>
      <c r="H230" s="8"/>
      <c r="I230" s="8"/>
      <c r="J230" s="8"/>
    </row>
    <row r="231" spans="2:26" ht="16">
      <c r="C231" s="8"/>
      <c r="D231" s="8"/>
      <c r="E231" s="8"/>
      <c r="F231" s="8"/>
      <c r="G231" s="8"/>
      <c r="H231" s="8"/>
      <c r="I231" s="8"/>
      <c r="J231" s="8"/>
    </row>
    <row r="232" spans="2:26" ht="16">
      <c r="C232" s="8"/>
      <c r="D232" s="8"/>
      <c r="E232" s="8"/>
      <c r="F232" s="8"/>
      <c r="G232" s="8"/>
      <c r="H232" s="8"/>
      <c r="I232" s="8"/>
      <c r="J232" s="8"/>
    </row>
    <row r="233" spans="2:26" ht="16">
      <c r="C233" s="8"/>
      <c r="D233" s="8"/>
      <c r="E233" s="8"/>
      <c r="F233" s="8"/>
      <c r="G233" s="8"/>
      <c r="H233" s="8"/>
      <c r="I233" s="8"/>
      <c r="J233" s="8"/>
    </row>
    <row r="234" spans="2:26" ht="16">
      <c r="C234" s="8"/>
      <c r="D234" s="8"/>
      <c r="E234" s="8"/>
      <c r="F234" s="8"/>
      <c r="G234" s="8"/>
      <c r="H234" s="8"/>
      <c r="I234" s="8"/>
      <c r="J234" s="8"/>
    </row>
    <row r="235" spans="2:26" ht="16">
      <c r="C235" s="8"/>
      <c r="D235" s="8"/>
      <c r="E235" s="8"/>
      <c r="F235" s="8"/>
      <c r="G235" s="8"/>
      <c r="H235" s="8"/>
      <c r="I235" s="8"/>
      <c r="J235" s="8"/>
    </row>
    <row r="236" spans="2:26" ht="16">
      <c r="C236" s="8"/>
      <c r="D236" s="8"/>
      <c r="E236" s="8"/>
      <c r="F236" s="8"/>
      <c r="G236" s="8"/>
      <c r="H236" s="8"/>
      <c r="I236" s="8"/>
      <c r="J236" s="8"/>
    </row>
    <row r="237" spans="2:26" ht="16">
      <c r="C237" s="8"/>
      <c r="D237" s="8"/>
      <c r="E237" s="8"/>
      <c r="F237" s="8"/>
      <c r="G237" s="8"/>
      <c r="H237" s="8"/>
      <c r="I237" s="8"/>
      <c r="J237" s="8"/>
    </row>
    <row r="238" spans="2:26" ht="16">
      <c r="C238" s="8"/>
      <c r="D238" s="8"/>
      <c r="E238" s="8"/>
      <c r="F238" s="8"/>
      <c r="G238" s="8"/>
      <c r="H238" s="8"/>
      <c r="I238" s="8"/>
      <c r="J238" s="8"/>
    </row>
    <row r="239" spans="2:26" ht="16">
      <c r="C239" s="8"/>
      <c r="D239" s="8"/>
      <c r="E239" s="8"/>
      <c r="F239" s="8"/>
      <c r="G239" s="8"/>
      <c r="H239" s="8"/>
      <c r="I239" s="8"/>
      <c r="J239" s="8"/>
    </row>
    <row r="240" spans="2:26" ht="16">
      <c r="C240" s="8"/>
      <c r="D240" s="8"/>
      <c r="E240" s="8"/>
      <c r="F240" s="8"/>
      <c r="G240" s="8"/>
      <c r="H240" s="8"/>
      <c r="I240" s="8"/>
      <c r="J240" s="8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6AA7C-D72E-3440-90CE-EAD17F3A2C1E}">
  <dimension ref="B2:AS75"/>
  <sheetViews>
    <sheetView zoomScaleNormal="100" workbookViewId="0"/>
  </sheetViews>
  <sheetFormatPr baseColWidth="10" defaultColWidth="11" defaultRowHeight="15.75" customHeight="1"/>
  <cols>
    <col min="1" max="1" width="4.6640625" style="139" customWidth="1"/>
    <col min="2" max="2" width="16.1640625" style="139" customWidth="1"/>
    <col min="3" max="3" width="21" style="186" customWidth="1"/>
    <col min="4" max="4" width="10.83203125" style="186"/>
    <col min="5" max="6" width="10.83203125" style="49"/>
    <col min="7" max="16384" width="11" style="139"/>
  </cols>
  <sheetData>
    <row r="2" spans="2:45" s="132" customFormat="1" ht="19">
      <c r="B2" s="133" t="s">
        <v>87</v>
      </c>
      <c r="C2" s="134"/>
      <c r="D2" s="134"/>
      <c r="E2" s="135"/>
      <c r="F2" s="135"/>
    </row>
    <row r="3" spans="2:45" s="136" customFormat="1" ht="29">
      <c r="C3" s="137"/>
      <c r="D3" s="137"/>
      <c r="E3" s="187" t="s">
        <v>88</v>
      </c>
      <c r="F3" s="187"/>
      <c r="G3" s="187" t="s">
        <v>89</v>
      </c>
      <c r="H3" s="187"/>
      <c r="S3" s="187" t="s">
        <v>90</v>
      </c>
      <c r="T3" s="188"/>
      <c r="U3" s="187" t="s">
        <v>89</v>
      </c>
      <c r="V3" s="138"/>
      <c r="W3" s="138"/>
      <c r="X3" s="138"/>
      <c r="Y3" s="138"/>
      <c r="Z3" s="138"/>
      <c r="AA3" s="138"/>
      <c r="AB3" s="138"/>
      <c r="AC3" s="138"/>
      <c r="AD3" s="138"/>
      <c r="AF3" s="189" t="s">
        <v>91</v>
      </c>
    </row>
    <row r="4" spans="2:45" ht="16">
      <c r="B4" s="140" t="s">
        <v>1</v>
      </c>
      <c r="C4" s="141" t="s">
        <v>92</v>
      </c>
      <c r="D4" s="141" t="s">
        <v>93</v>
      </c>
      <c r="E4" s="142" t="s">
        <v>94</v>
      </c>
      <c r="F4" s="143" t="s">
        <v>95</v>
      </c>
      <c r="G4" s="143" t="s">
        <v>96</v>
      </c>
      <c r="H4" s="143" t="s">
        <v>97</v>
      </c>
      <c r="I4" s="143" t="s">
        <v>98</v>
      </c>
      <c r="J4" s="143" t="s">
        <v>99</v>
      </c>
      <c r="K4" s="143" t="s">
        <v>100</v>
      </c>
      <c r="L4" s="143" t="s">
        <v>101</v>
      </c>
      <c r="M4" s="143" t="s">
        <v>102</v>
      </c>
      <c r="N4" s="143" t="s">
        <v>103</v>
      </c>
      <c r="O4" s="143" t="s">
        <v>104</v>
      </c>
      <c r="P4" s="143" t="s">
        <v>105</v>
      </c>
      <c r="Q4" s="144" t="s">
        <v>106</v>
      </c>
      <c r="R4" s="98"/>
      <c r="S4" s="142" t="s">
        <v>94</v>
      </c>
      <c r="T4" s="143" t="s">
        <v>95</v>
      </c>
      <c r="U4" s="143" t="s">
        <v>96</v>
      </c>
      <c r="V4" s="143" t="s">
        <v>97</v>
      </c>
      <c r="W4" s="143" t="s">
        <v>98</v>
      </c>
      <c r="X4" s="143" t="s">
        <v>99</v>
      </c>
      <c r="Y4" s="143" t="s">
        <v>100</v>
      </c>
      <c r="Z4" s="143" t="s">
        <v>101</v>
      </c>
      <c r="AA4" s="143" t="s">
        <v>102</v>
      </c>
      <c r="AB4" s="143" t="s">
        <v>103</v>
      </c>
      <c r="AC4" s="143" t="s">
        <v>104</v>
      </c>
      <c r="AD4" s="144" t="s">
        <v>106</v>
      </c>
      <c r="AF4" s="145" t="s">
        <v>107</v>
      </c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7"/>
    </row>
    <row r="5" spans="2:45" ht="16">
      <c r="B5" s="140" t="s">
        <v>108</v>
      </c>
      <c r="C5" s="148">
        <v>0</v>
      </c>
      <c r="D5" s="149">
        <v>1</v>
      </c>
      <c r="E5" s="150">
        <v>71.966999999999999</v>
      </c>
      <c r="F5" s="151">
        <v>12.036</v>
      </c>
      <c r="G5" s="151">
        <v>3.6659999999999999</v>
      </c>
      <c r="H5" s="151">
        <v>0.17899999999999999</v>
      </c>
      <c r="I5" s="151">
        <v>0.11799999999999999</v>
      </c>
      <c r="J5" s="151">
        <v>0.115</v>
      </c>
      <c r="K5" s="151">
        <v>2.91</v>
      </c>
      <c r="L5" s="151">
        <v>1.006</v>
      </c>
      <c r="M5" s="151">
        <v>0.65300000000000002</v>
      </c>
      <c r="N5" s="151">
        <v>2.1999999999999999E-2</v>
      </c>
      <c r="O5" s="151">
        <v>1.7000000000000001E-2</v>
      </c>
      <c r="P5" s="151">
        <v>2.86</v>
      </c>
      <c r="Q5" s="152">
        <v>95.55</v>
      </c>
      <c r="R5" s="153"/>
      <c r="S5" s="150">
        <v>71.763000000000005</v>
      </c>
      <c r="T5" s="151">
        <v>11.932</v>
      </c>
      <c r="U5" s="151">
        <v>3.6259999999999999</v>
      </c>
      <c r="V5" s="151">
        <v>0.17799999999999999</v>
      </c>
      <c r="W5" s="151">
        <v>0.11700000000000001</v>
      </c>
      <c r="X5" s="151">
        <v>0.115</v>
      </c>
      <c r="Y5" s="151">
        <v>2.8959999999999999</v>
      </c>
      <c r="Z5" s="151">
        <v>1</v>
      </c>
      <c r="AA5" s="151">
        <v>0.64900000000000002</v>
      </c>
      <c r="AB5" s="151">
        <v>2.1999999999999999E-2</v>
      </c>
      <c r="AC5" s="151">
        <v>1.7000000000000001E-2</v>
      </c>
      <c r="AD5" s="154">
        <v>92.314999999999998</v>
      </c>
      <c r="AF5" s="155"/>
      <c r="AS5" s="156"/>
    </row>
    <row r="6" spans="2:45" ht="16">
      <c r="B6" s="89" t="s">
        <v>108</v>
      </c>
      <c r="C6" s="95">
        <v>19.75</v>
      </c>
      <c r="D6" s="157">
        <v>2</v>
      </c>
      <c r="E6" s="158">
        <v>73.825999999999993</v>
      </c>
      <c r="F6" s="159">
        <v>12.159000000000001</v>
      </c>
      <c r="G6" s="159">
        <v>3.5449999999999999</v>
      </c>
      <c r="H6" s="159">
        <v>0.183</v>
      </c>
      <c r="I6" s="159">
        <v>0.13200000000000001</v>
      </c>
      <c r="J6" s="159">
        <v>0.105</v>
      </c>
      <c r="K6" s="159">
        <v>2.9079999999999999</v>
      </c>
      <c r="L6" s="159">
        <v>0.999</v>
      </c>
      <c r="M6" s="159">
        <v>0.65100000000000002</v>
      </c>
      <c r="N6" s="159">
        <v>-6.0000000000000001E-3</v>
      </c>
      <c r="O6" s="159">
        <v>6.0000000000000001E-3</v>
      </c>
      <c r="P6" s="159">
        <v>2.86</v>
      </c>
      <c r="Q6" s="160">
        <v>97.373999999999995</v>
      </c>
      <c r="R6" s="153"/>
      <c r="S6" s="158">
        <v>73.616</v>
      </c>
      <c r="T6" s="159">
        <v>12.055</v>
      </c>
      <c r="U6" s="159">
        <v>3.5070000000000001</v>
      </c>
      <c r="V6" s="159">
        <v>0.182</v>
      </c>
      <c r="W6" s="159">
        <v>0.13100000000000001</v>
      </c>
      <c r="X6" s="159">
        <v>0.104</v>
      </c>
      <c r="Y6" s="159">
        <v>2.8940000000000001</v>
      </c>
      <c r="Z6" s="159">
        <v>0.99399999999999999</v>
      </c>
      <c r="AA6" s="159">
        <v>0.64700000000000002</v>
      </c>
      <c r="AB6" s="159">
        <v>-6.0000000000000001E-3</v>
      </c>
      <c r="AC6" s="159">
        <v>6.0000000000000001E-3</v>
      </c>
      <c r="AD6" s="161">
        <v>94.135999999999996</v>
      </c>
      <c r="AF6" s="162" t="s">
        <v>109</v>
      </c>
      <c r="AS6" s="156"/>
    </row>
    <row r="7" spans="2:45" ht="16">
      <c r="B7" s="89" t="s">
        <v>108</v>
      </c>
      <c r="C7" s="95">
        <v>39.47</v>
      </c>
      <c r="D7" s="157">
        <v>3</v>
      </c>
      <c r="E7" s="158">
        <v>74.570999999999998</v>
      </c>
      <c r="F7" s="159">
        <v>11.993</v>
      </c>
      <c r="G7" s="159">
        <v>3.532</v>
      </c>
      <c r="H7" s="159">
        <v>0.17499999999999999</v>
      </c>
      <c r="I7" s="159">
        <v>0.126</v>
      </c>
      <c r="J7" s="159">
        <v>0.113</v>
      </c>
      <c r="K7" s="159">
        <v>3.0049999999999999</v>
      </c>
      <c r="L7" s="159">
        <v>0.97499999999999998</v>
      </c>
      <c r="M7" s="159">
        <v>0.53400000000000003</v>
      </c>
      <c r="N7" s="159">
        <v>5.2999999999999999E-2</v>
      </c>
      <c r="O7" s="159">
        <v>-6.0000000000000001E-3</v>
      </c>
      <c r="P7" s="159">
        <v>2.86</v>
      </c>
      <c r="Q7" s="160">
        <v>97.938000000000002</v>
      </c>
      <c r="R7" s="153"/>
      <c r="S7" s="158">
        <v>74.355999999999995</v>
      </c>
      <c r="T7" s="159">
        <v>11.89</v>
      </c>
      <c r="U7" s="159">
        <v>3.4940000000000002</v>
      </c>
      <c r="V7" s="159">
        <v>0.17399999999999999</v>
      </c>
      <c r="W7" s="159">
        <v>0.126</v>
      </c>
      <c r="X7" s="159">
        <v>0.113</v>
      </c>
      <c r="Y7" s="159">
        <v>2.9910000000000001</v>
      </c>
      <c r="Z7" s="159">
        <v>0.97</v>
      </c>
      <c r="AA7" s="159">
        <v>0.53100000000000003</v>
      </c>
      <c r="AB7" s="159">
        <v>5.2999999999999999E-2</v>
      </c>
      <c r="AC7" s="159">
        <v>-6.0000000000000001E-3</v>
      </c>
      <c r="AD7" s="161">
        <v>94.695999999999998</v>
      </c>
      <c r="AF7" s="163"/>
      <c r="AS7" s="156"/>
    </row>
    <row r="8" spans="2:45" ht="16">
      <c r="B8" s="89" t="s">
        <v>108</v>
      </c>
      <c r="C8" s="95">
        <v>59.2</v>
      </c>
      <c r="D8" s="157">
        <v>4</v>
      </c>
      <c r="E8" s="158">
        <v>72.503</v>
      </c>
      <c r="F8" s="159">
        <v>12.2</v>
      </c>
      <c r="G8" s="159">
        <v>3.597</v>
      </c>
      <c r="H8" s="159">
        <v>0.16700000000000001</v>
      </c>
      <c r="I8" s="159">
        <v>0.109</v>
      </c>
      <c r="J8" s="159">
        <v>9.1999999999999998E-2</v>
      </c>
      <c r="K8" s="159">
        <v>3.1360000000000001</v>
      </c>
      <c r="L8" s="159">
        <v>1.016</v>
      </c>
      <c r="M8" s="159">
        <v>0.71199999999999997</v>
      </c>
      <c r="N8" s="159">
        <v>2.8000000000000001E-2</v>
      </c>
      <c r="O8" s="159">
        <v>5.0000000000000001E-3</v>
      </c>
      <c r="P8" s="159">
        <v>2.86</v>
      </c>
      <c r="Q8" s="160">
        <v>96.424999999999997</v>
      </c>
      <c r="R8" s="153"/>
      <c r="S8" s="158">
        <v>72.296000000000006</v>
      </c>
      <c r="T8" s="159">
        <v>12.095000000000001</v>
      </c>
      <c r="U8" s="159">
        <v>3.5579999999999998</v>
      </c>
      <c r="V8" s="159">
        <v>0.16600000000000001</v>
      </c>
      <c r="W8" s="159">
        <v>0.108</v>
      </c>
      <c r="X8" s="159">
        <v>9.1999999999999998E-2</v>
      </c>
      <c r="Y8" s="159">
        <v>3.121</v>
      </c>
      <c r="Z8" s="159">
        <v>1.0109999999999999</v>
      </c>
      <c r="AA8" s="159">
        <v>0.70699999999999996</v>
      </c>
      <c r="AB8" s="159">
        <v>2.8000000000000001E-2</v>
      </c>
      <c r="AC8" s="159">
        <v>5.0000000000000001E-3</v>
      </c>
      <c r="AD8" s="161">
        <v>93.186999999999998</v>
      </c>
      <c r="AF8" s="164" t="s">
        <v>110</v>
      </c>
      <c r="AS8" s="156"/>
    </row>
    <row r="9" spans="2:45" ht="16">
      <c r="B9" s="89" t="s">
        <v>108</v>
      </c>
      <c r="C9" s="95">
        <v>78.92</v>
      </c>
      <c r="D9" s="157">
        <v>5</v>
      </c>
      <c r="E9" s="158">
        <v>73.161000000000001</v>
      </c>
      <c r="F9" s="159">
        <v>12.1</v>
      </c>
      <c r="G9" s="159">
        <v>3.6469999999999998</v>
      </c>
      <c r="H9" s="159">
        <v>0.182</v>
      </c>
      <c r="I9" s="159">
        <v>0.13300000000000001</v>
      </c>
      <c r="J9" s="159">
        <v>0.108</v>
      </c>
      <c r="K9" s="159">
        <v>3.004</v>
      </c>
      <c r="L9" s="159">
        <v>0.90700000000000003</v>
      </c>
      <c r="M9" s="159">
        <v>0.70599999999999996</v>
      </c>
      <c r="N9" s="159">
        <v>6.0000000000000001E-3</v>
      </c>
      <c r="O9" s="159">
        <v>1.4E-2</v>
      </c>
      <c r="P9" s="159">
        <v>2.86</v>
      </c>
      <c r="Q9" s="160">
        <v>96.826999999999998</v>
      </c>
      <c r="R9" s="153"/>
      <c r="S9" s="158">
        <v>72.953000000000003</v>
      </c>
      <c r="T9" s="159">
        <v>11.996</v>
      </c>
      <c r="U9" s="159">
        <v>3.6070000000000002</v>
      </c>
      <c r="V9" s="159">
        <v>0.18</v>
      </c>
      <c r="W9" s="159">
        <v>0.13200000000000001</v>
      </c>
      <c r="X9" s="159">
        <v>0.108</v>
      </c>
      <c r="Y9" s="159">
        <v>2.9889999999999999</v>
      </c>
      <c r="Z9" s="159">
        <v>0.90200000000000002</v>
      </c>
      <c r="AA9" s="159">
        <v>0.70199999999999996</v>
      </c>
      <c r="AB9" s="159">
        <v>6.0000000000000001E-3</v>
      </c>
      <c r="AC9" s="159">
        <v>1.4E-2</v>
      </c>
      <c r="AD9" s="161">
        <v>93.588999999999999</v>
      </c>
      <c r="AF9" s="164" t="s">
        <v>111</v>
      </c>
      <c r="AS9" s="156"/>
    </row>
    <row r="10" spans="2:45" ht="16">
      <c r="B10" s="89" t="s">
        <v>108</v>
      </c>
      <c r="C10" s="95">
        <v>98.65</v>
      </c>
      <c r="D10" s="157">
        <v>6</v>
      </c>
      <c r="E10" s="158">
        <v>72.424000000000007</v>
      </c>
      <c r="F10" s="159">
        <v>12.023</v>
      </c>
      <c r="G10" s="159">
        <v>3.7549999999999999</v>
      </c>
      <c r="H10" s="159">
        <v>0.17100000000000001</v>
      </c>
      <c r="I10" s="159">
        <v>9.4E-2</v>
      </c>
      <c r="J10" s="159">
        <v>0.109</v>
      </c>
      <c r="K10" s="159">
        <v>2.9929999999999999</v>
      </c>
      <c r="L10" s="159">
        <v>0.89200000000000002</v>
      </c>
      <c r="M10" s="159">
        <v>0.72599999999999998</v>
      </c>
      <c r="N10" s="159">
        <v>3.9E-2</v>
      </c>
      <c r="O10" s="159">
        <v>0.02</v>
      </c>
      <c r="P10" s="159">
        <v>2.86</v>
      </c>
      <c r="Q10" s="160">
        <v>96.105000000000004</v>
      </c>
      <c r="R10" s="153"/>
      <c r="S10" s="158">
        <v>72.218999999999994</v>
      </c>
      <c r="T10" s="159">
        <v>11.92</v>
      </c>
      <c r="U10" s="159">
        <v>3.714</v>
      </c>
      <c r="V10" s="159">
        <v>0.16900000000000001</v>
      </c>
      <c r="W10" s="159">
        <v>9.2999999999999999E-2</v>
      </c>
      <c r="X10" s="159">
        <v>0.109</v>
      </c>
      <c r="Y10" s="159">
        <v>2.9780000000000002</v>
      </c>
      <c r="Z10" s="159">
        <v>0.88700000000000001</v>
      </c>
      <c r="AA10" s="159">
        <v>0.72099999999999997</v>
      </c>
      <c r="AB10" s="159">
        <v>3.9E-2</v>
      </c>
      <c r="AC10" s="159">
        <v>0.02</v>
      </c>
      <c r="AD10" s="161">
        <v>92.869</v>
      </c>
      <c r="AF10" s="164" t="s">
        <v>112</v>
      </c>
      <c r="AS10" s="156"/>
    </row>
    <row r="11" spans="2:45" ht="16">
      <c r="B11" s="89" t="s">
        <v>108</v>
      </c>
      <c r="C11" s="95">
        <v>118.38</v>
      </c>
      <c r="D11" s="157">
        <v>7</v>
      </c>
      <c r="E11" s="158">
        <v>72.578999999999994</v>
      </c>
      <c r="F11" s="159">
        <v>11.993</v>
      </c>
      <c r="G11" s="159">
        <v>3.758</v>
      </c>
      <c r="H11" s="159">
        <v>0.183</v>
      </c>
      <c r="I11" s="159">
        <v>0.111</v>
      </c>
      <c r="J11" s="159">
        <v>0.154</v>
      </c>
      <c r="K11" s="159">
        <v>3.0449999999999999</v>
      </c>
      <c r="L11" s="159">
        <v>0.91800000000000004</v>
      </c>
      <c r="M11" s="159">
        <v>0.67900000000000005</v>
      </c>
      <c r="N11" s="159">
        <v>-3.0000000000000001E-3</v>
      </c>
      <c r="O11" s="159">
        <v>3.6999999999999998E-2</v>
      </c>
      <c r="P11" s="159">
        <v>2.86</v>
      </c>
      <c r="Q11" s="160">
        <v>96.317999999999998</v>
      </c>
      <c r="R11" s="153"/>
      <c r="S11" s="158">
        <v>72.372</v>
      </c>
      <c r="T11" s="159">
        <v>11.89</v>
      </c>
      <c r="U11" s="159">
        <v>3.7170000000000001</v>
      </c>
      <c r="V11" s="159">
        <v>0.182</v>
      </c>
      <c r="W11" s="159">
        <v>0.11</v>
      </c>
      <c r="X11" s="159">
        <v>0.154</v>
      </c>
      <c r="Y11" s="159">
        <v>3.0310000000000001</v>
      </c>
      <c r="Z11" s="159">
        <v>0.91400000000000003</v>
      </c>
      <c r="AA11" s="159">
        <v>0.67500000000000004</v>
      </c>
      <c r="AB11" s="159">
        <v>-3.0000000000000001E-3</v>
      </c>
      <c r="AC11" s="159">
        <v>3.6999999999999998E-2</v>
      </c>
      <c r="AD11" s="161">
        <v>93.08</v>
      </c>
      <c r="AF11" s="164" t="s">
        <v>113</v>
      </c>
      <c r="AS11" s="156"/>
    </row>
    <row r="12" spans="2:45" ht="16">
      <c r="B12" s="89" t="s">
        <v>108</v>
      </c>
      <c r="C12" s="95">
        <v>138.11000000000001</v>
      </c>
      <c r="D12" s="157">
        <v>8</v>
      </c>
      <c r="E12" s="158">
        <v>72.275999999999996</v>
      </c>
      <c r="F12" s="159">
        <v>11.987</v>
      </c>
      <c r="G12" s="159">
        <v>3.5129999999999999</v>
      </c>
      <c r="H12" s="159">
        <v>0.186</v>
      </c>
      <c r="I12" s="159">
        <v>0.125</v>
      </c>
      <c r="J12" s="159">
        <v>0.109</v>
      </c>
      <c r="K12" s="159">
        <v>3.1179999999999999</v>
      </c>
      <c r="L12" s="159">
        <v>0.97399999999999998</v>
      </c>
      <c r="M12" s="159">
        <v>0.69299999999999995</v>
      </c>
      <c r="N12" s="159">
        <v>2.5000000000000001E-2</v>
      </c>
      <c r="O12" s="159">
        <v>3.0000000000000001E-3</v>
      </c>
      <c r="P12" s="159">
        <v>2.86</v>
      </c>
      <c r="Q12" s="160">
        <v>95.867999999999995</v>
      </c>
      <c r="R12" s="153"/>
      <c r="S12" s="158">
        <v>72.067999999999998</v>
      </c>
      <c r="T12" s="159">
        <v>11.882999999999999</v>
      </c>
      <c r="U12" s="159">
        <v>3.4740000000000002</v>
      </c>
      <c r="V12" s="159">
        <v>0.184</v>
      </c>
      <c r="W12" s="159">
        <v>0.124</v>
      </c>
      <c r="X12" s="159">
        <v>0.109</v>
      </c>
      <c r="Y12" s="159">
        <v>3.1030000000000002</v>
      </c>
      <c r="Z12" s="159">
        <v>0.96899999999999997</v>
      </c>
      <c r="AA12" s="159">
        <v>0.68899999999999995</v>
      </c>
      <c r="AB12" s="159">
        <v>2.5000000000000001E-2</v>
      </c>
      <c r="AC12" s="159">
        <v>3.0000000000000001E-3</v>
      </c>
      <c r="AD12" s="161">
        <v>92.631</v>
      </c>
      <c r="AF12" s="164" t="s">
        <v>114</v>
      </c>
      <c r="AS12" s="156"/>
    </row>
    <row r="13" spans="2:45" ht="16">
      <c r="B13" s="89" t="s">
        <v>108</v>
      </c>
      <c r="C13" s="95">
        <v>157.84</v>
      </c>
      <c r="D13" s="157">
        <v>9</v>
      </c>
      <c r="E13" s="158">
        <v>71.716999999999999</v>
      </c>
      <c r="F13" s="159">
        <v>12.138</v>
      </c>
      <c r="G13" s="159">
        <v>3.7589999999999999</v>
      </c>
      <c r="H13" s="159">
        <v>0.17699999999999999</v>
      </c>
      <c r="I13" s="159">
        <v>0.126</v>
      </c>
      <c r="J13" s="159">
        <v>0.13200000000000001</v>
      </c>
      <c r="K13" s="159">
        <v>2.9359999999999999</v>
      </c>
      <c r="L13" s="159">
        <v>0.94099999999999995</v>
      </c>
      <c r="M13" s="159">
        <v>0.67</v>
      </c>
      <c r="N13" s="159">
        <v>5.8999999999999997E-2</v>
      </c>
      <c r="O13" s="159">
        <v>1.0999999999999999E-2</v>
      </c>
      <c r="P13" s="159">
        <v>2.86</v>
      </c>
      <c r="Q13" s="160">
        <v>95.525999999999996</v>
      </c>
      <c r="R13" s="153"/>
      <c r="S13" s="158">
        <v>71.513999999999996</v>
      </c>
      <c r="T13" s="159">
        <v>12.032999999999999</v>
      </c>
      <c r="U13" s="159">
        <v>3.718</v>
      </c>
      <c r="V13" s="159">
        <v>0.17499999999999999</v>
      </c>
      <c r="W13" s="159">
        <v>0.126</v>
      </c>
      <c r="X13" s="159">
        <v>0.13200000000000001</v>
      </c>
      <c r="Y13" s="159">
        <v>2.9220000000000002</v>
      </c>
      <c r="Z13" s="159">
        <v>0.93600000000000005</v>
      </c>
      <c r="AA13" s="159">
        <v>0.66600000000000004</v>
      </c>
      <c r="AB13" s="159">
        <v>5.8000000000000003E-2</v>
      </c>
      <c r="AC13" s="159">
        <v>1.0999999999999999E-2</v>
      </c>
      <c r="AD13" s="161">
        <v>92.290999999999997</v>
      </c>
      <c r="AF13" s="163" t="s">
        <v>107</v>
      </c>
      <c r="AS13" s="156"/>
    </row>
    <row r="14" spans="2:45" ht="16">
      <c r="B14" s="90" t="s">
        <v>108</v>
      </c>
      <c r="C14" s="97">
        <v>177.57</v>
      </c>
      <c r="D14" s="165">
        <v>10</v>
      </c>
      <c r="E14" s="166">
        <v>72.905000000000001</v>
      </c>
      <c r="F14" s="167">
        <v>12.035</v>
      </c>
      <c r="G14" s="167">
        <v>3.6859999999999999</v>
      </c>
      <c r="H14" s="167">
        <v>0.2</v>
      </c>
      <c r="I14" s="167">
        <v>0.111</v>
      </c>
      <c r="J14" s="167">
        <v>0.106</v>
      </c>
      <c r="K14" s="167">
        <v>3.01</v>
      </c>
      <c r="L14" s="167">
        <v>0.98599999999999999</v>
      </c>
      <c r="M14" s="167">
        <v>0.77100000000000002</v>
      </c>
      <c r="N14" s="167">
        <v>-3.5999999999999997E-2</v>
      </c>
      <c r="O14" s="167">
        <v>4.0000000000000001E-3</v>
      </c>
      <c r="P14" s="167">
        <v>2.86</v>
      </c>
      <c r="Q14" s="168">
        <v>96.673000000000002</v>
      </c>
      <c r="R14" s="153"/>
      <c r="S14" s="166">
        <v>72.697000000000003</v>
      </c>
      <c r="T14" s="167">
        <v>11.932</v>
      </c>
      <c r="U14" s="167">
        <v>3.6469999999999998</v>
      </c>
      <c r="V14" s="167">
        <v>0.19800000000000001</v>
      </c>
      <c r="W14" s="167">
        <v>0.11</v>
      </c>
      <c r="X14" s="167">
        <v>0.106</v>
      </c>
      <c r="Y14" s="167">
        <v>2.9950000000000001</v>
      </c>
      <c r="Z14" s="167">
        <v>0.98099999999999998</v>
      </c>
      <c r="AA14" s="167">
        <v>0.76600000000000001</v>
      </c>
      <c r="AB14" s="167">
        <v>-3.5999999999999997E-2</v>
      </c>
      <c r="AC14" s="167">
        <v>4.0000000000000001E-3</v>
      </c>
      <c r="AD14" s="169">
        <v>93.435000000000002</v>
      </c>
      <c r="AF14" s="162"/>
      <c r="AS14" s="156"/>
    </row>
    <row r="15" spans="2:45" ht="16">
      <c r="B15" s="16" t="s">
        <v>115</v>
      </c>
      <c r="C15" s="17">
        <v>0</v>
      </c>
      <c r="D15" s="18">
        <v>11</v>
      </c>
      <c r="E15" s="53">
        <v>72.994</v>
      </c>
      <c r="F15" s="54">
        <v>11.888999999999999</v>
      </c>
      <c r="G15" s="54">
        <v>3.8450000000000002</v>
      </c>
      <c r="H15" s="54">
        <v>0.14499999999999999</v>
      </c>
      <c r="I15" s="54">
        <v>7.9000000000000001E-2</v>
      </c>
      <c r="J15" s="54">
        <v>0.11799999999999999</v>
      </c>
      <c r="K15" s="54">
        <v>3.0369999999999999</v>
      </c>
      <c r="L15" s="54">
        <v>0.86099999999999999</v>
      </c>
      <c r="M15" s="54">
        <v>0.53200000000000003</v>
      </c>
      <c r="N15" s="54">
        <v>3.4000000000000002E-2</v>
      </c>
      <c r="O15" s="54">
        <v>1.7999999999999999E-2</v>
      </c>
      <c r="P15" s="54">
        <v>3.3069999999999999</v>
      </c>
      <c r="Q15" s="55">
        <v>96.858999999999995</v>
      </c>
      <c r="R15" s="153"/>
      <c r="S15" s="53">
        <v>72.753</v>
      </c>
      <c r="T15" s="54">
        <v>11.771000000000001</v>
      </c>
      <c r="U15" s="54">
        <v>3.7959999999999998</v>
      </c>
      <c r="V15" s="54">
        <v>0.14299999999999999</v>
      </c>
      <c r="W15" s="54">
        <v>7.9000000000000001E-2</v>
      </c>
      <c r="X15" s="54">
        <v>0.11799999999999999</v>
      </c>
      <c r="Y15" s="54">
        <v>3.02</v>
      </c>
      <c r="Z15" s="54">
        <v>0.85599999999999998</v>
      </c>
      <c r="AA15" s="54">
        <v>0.52800000000000002</v>
      </c>
      <c r="AB15" s="54">
        <v>3.3000000000000002E-2</v>
      </c>
      <c r="AC15" s="54">
        <v>1.7999999999999999E-2</v>
      </c>
      <c r="AD15" s="56">
        <v>93.114999999999995</v>
      </c>
      <c r="AF15" s="162" t="s">
        <v>116</v>
      </c>
      <c r="AS15" s="156"/>
    </row>
    <row r="16" spans="2:45" ht="16">
      <c r="B16" s="16" t="s">
        <v>115</v>
      </c>
      <c r="C16" s="17">
        <v>22.3</v>
      </c>
      <c r="D16" s="18">
        <v>12</v>
      </c>
      <c r="E16" s="53">
        <v>0.223</v>
      </c>
      <c r="F16" s="54">
        <v>7.0000000000000001E-3</v>
      </c>
      <c r="G16" s="54">
        <v>-1.2999999999999999E-2</v>
      </c>
      <c r="H16" s="54">
        <v>-3.0000000000000001E-3</v>
      </c>
      <c r="I16" s="54">
        <v>-1.6E-2</v>
      </c>
      <c r="J16" s="54">
        <v>1.026</v>
      </c>
      <c r="K16" s="54">
        <v>4.0000000000000001E-3</v>
      </c>
      <c r="L16" s="54">
        <v>-1.4999999999999999E-2</v>
      </c>
      <c r="M16" s="54">
        <v>-6.0000000000000001E-3</v>
      </c>
      <c r="N16" s="54">
        <v>-2.8000000000000001E-2</v>
      </c>
      <c r="O16" s="54">
        <v>3.3000000000000002E-2</v>
      </c>
      <c r="P16" s="54">
        <v>3.3069999999999999</v>
      </c>
      <c r="Q16" s="55">
        <v>4.5990000000000002</v>
      </c>
      <c r="R16" s="153"/>
      <c r="S16" s="53"/>
      <c r="T16" s="54">
        <v>5.0000000000000001E-3</v>
      </c>
      <c r="U16" s="54">
        <v>-8.9999999999999993E-3</v>
      </c>
      <c r="V16" s="54">
        <v>-2E-3</v>
      </c>
      <c r="W16" s="54">
        <v>-1.4999999999999999E-2</v>
      </c>
      <c r="X16" s="54">
        <v>1.048</v>
      </c>
      <c r="Y16" s="54">
        <v>4.0000000000000001E-3</v>
      </c>
      <c r="Z16" s="54">
        <v>-1.4999999999999999E-2</v>
      </c>
      <c r="AA16" s="54">
        <v>-5.0000000000000001E-3</v>
      </c>
      <c r="AB16" s="54">
        <v>-2.5999999999999999E-2</v>
      </c>
      <c r="AC16" s="54">
        <v>2.8000000000000001E-2</v>
      </c>
      <c r="AD16" s="56">
        <v>1.2689999999999999</v>
      </c>
      <c r="AF16" s="163"/>
      <c r="AS16" s="156"/>
    </row>
    <row r="17" spans="2:45" ht="16">
      <c r="B17" s="16" t="s">
        <v>115</v>
      </c>
      <c r="C17" s="17">
        <v>44.6</v>
      </c>
      <c r="D17" s="18">
        <v>13</v>
      </c>
      <c r="E17" s="53">
        <v>72.885999999999996</v>
      </c>
      <c r="F17" s="54">
        <v>11.881</v>
      </c>
      <c r="G17" s="54">
        <v>3.92</v>
      </c>
      <c r="H17" s="54">
        <v>0.161</v>
      </c>
      <c r="I17" s="54">
        <v>0.13</v>
      </c>
      <c r="J17" s="54">
        <v>0.10299999999999999</v>
      </c>
      <c r="K17" s="54">
        <v>3.2730000000000001</v>
      </c>
      <c r="L17" s="54">
        <v>0.85799999999999998</v>
      </c>
      <c r="M17" s="54">
        <v>0.61299999999999999</v>
      </c>
      <c r="N17" s="54">
        <v>3.5999999999999997E-2</v>
      </c>
      <c r="O17" s="54">
        <v>3.0000000000000001E-3</v>
      </c>
      <c r="P17" s="54">
        <v>3.3069999999999999</v>
      </c>
      <c r="Q17" s="55">
        <v>97.168999999999997</v>
      </c>
      <c r="R17" s="153"/>
      <c r="S17" s="53">
        <v>72.644000000000005</v>
      </c>
      <c r="T17" s="54">
        <v>11.763999999999999</v>
      </c>
      <c r="U17" s="54">
        <v>3.871</v>
      </c>
      <c r="V17" s="54">
        <v>0.159</v>
      </c>
      <c r="W17" s="54">
        <v>0.129</v>
      </c>
      <c r="X17" s="54">
        <v>0.10199999999999999</v>
      </c>
      <c r="Y17" s="54">
        <v>3.2549999999999999</v>
      </c>
      <c r="Z17" s="54">
        <v>0.85199999999999998</v>
      </c>
      <c r="AA17" s="54">
        <v>0.60799999999999998</v>
      </c>
      <c r="AB17" s="54">
        <v>3.5999999999999997E-2</v>
      </c>
      <c r="AC17" s="54">
        <v>3.0000000000000001E-3</v>
      </c>
      <c r="AD17" s="56">
        <v>93.423000000000002</v>
      </c>
      <c r="AF17" s="163" t="s">
        <v>117</v>
      </c>
      <c r="AG17" s="170" t="s">
        <v>118</v>
      </c>
      <c r="AH17" s="170" t="s">
        <v>119</v>
      </c>
      <c r="AI17" s="170" t="s">
        <v>120</v>
      </c>
      <c r="AJ17" s="170" t="s">
        <v>121</v>
      </c>
      <c r="AK17" s="170" t="s">
        <v>122</v>
      </c>
      <c r="AL17" s="170" t="s">
        <v>123</v>
      </c>
      <c r="AM17" s="170" t="s">
        <v>124</v>
      </c>
      <c r="AN17" s="170" t="s">
        <v>125</v>
      </c>
      <c r="AO17" s="170" t="s">
        <v>126</v>
      </c>
      <c r="AP17" s="170" t="s">
        <v>127</v>
      </c>
      <c r="AS17" s="156"/>
    </row>
    <row r="18" spans="2:45" ht="16">
      <c r="B18" s="140" t="s">
        <v>79</v>
      </c>
      <c r="C18" s="148">
        <v>0</v>
      </c>
      <c r="D18" s="141">
        <v>14</v>
      </c>
      <c r="E18" s="150">
        <v>73.093999999999994</v>
      </c>
      <c r="F18" s="151">
        <v>11.726000000000001</v>
      </c>
      <c r="G18" s="151">
        <v>2.1560000000000001</v>
      </c>
      <c r="H18" s="151">
        <v>0.14599999999999999</v>
      </c>
      <c r="I18" s="151">
        <v>0.14299999999999999</v>
      </c>
      <c r="J18" s="151">
        <v>0.10100000000000001</v>
      </c>
      <c r="K18" s="151">
        <v>3.0049999999999999</v>
      </c>
      <c r="L18" s="151">
        <v>0.85</v>
      </c>
      <c r="M18" s="151">
        <v>0.65800000000000003</v>
      </c>
      <c r="N18" s="151">
        <v>5.2999999999999999E-2</v>
      </c>
      <c r="O18" s="151">
        <v>8.9999999999999993E-3</v>
      </c>
      <c r="P18" s="151">
        <v>3.3780000000000001</v>
      </c>
      <c r="Q18" s="152">
        <v>95.319000000000003</v>
      </c>
      <c r="R18" s="153"/>
      <c r="S18" s="150">
        <v>72.837999999999994</v>
      </c>
      <c r="T18" s="151">
        <v>11.603</v>
      </c>
      <c r="U18" s="151">
        <v>2.1280000000000001</v>
      </c>
      <c r="V18" s="151">
        <v>0.14399999999999999</v>
      </c>
      <c r="W18" s="151">
        <v>0.14199999999999999</v>
      </c>
      <c r="X18" s="151">
        <v>0.1</v>
      </c>
      <c r="Y18" s="151">
        <v>2.988</v>
      </c>
      <c r="Z18" s="151">
        <v>0.84499999999999997</v>
      </c>
      <c r="AA18" s="151">
        <v>0.65300000000000002</v>
      </c>
      <c r="AB18" s="151">
        <v>5.2999999999999999E-2</v>
      </c>
      <c r="AC18" s="151">
        <v>8.9999999999999993E-3</v>
      </c>
      <c r="AD18" s="154">
        <v>91.503</v>
      </c>
      <c r="AF18" s="155"/>
      <c r="AJ18" s="170" t="s">
        <v>128</v>
      </c>
      <c r="AL18" s="170" t="s">
        <v>129</v>
      </c>
      <c r="AM18" s="170" t="s">
        <v>130</v>
      </c>
      <c r="AO18" s="170" t="s">
        <v>131</v>
      </c>
      <c r="AS18" s="156"/>
    </row>
    <row r="19" spans="2:45" ht="16">
      <c r="B19" s="89" t="s">
        <v>79</v>
      </c>
      <c r="C19" s="95">
        <v>20.62</v>
      </c>
      <c r="D19" s="50">
        <v>15</v>
      </c>
      <c r="E19" s="158">
        <v>72.959000000000003</v>
      </c>
      <c r="F19" s="159">
        <v>11.946999999999999</v>
      </c>
      <c r="G19" s="159">
        <v>3.7360000000000002</v>
      </c>
      <c r="H19" s="159">
        <v>0.151</v>
      </c>
      <c r="I19" s="159">
        <v>0.106</v>
      </c>
      <c r="J19" s="159">
        <v>0.115</v>
      </c>
      <c r="K19" s="159">
        <v>3.0979999999999999</v>
      </c>
      <c r="L19" s="159">
        <v>0.85399999999999998</v>
      </c>
      <c r="M19" s="159">
        <v>0.56499999999999995</v>
      </c>
      <c r="N19" s="159">
        <v>7.5999999999999998E-2</v>
      </c>
      <c r="O19" s="159">
        <v>2E-3</v>
      </c>
      <c r="P19" s="159">
        <v>3.3780000000000001</v>
      </c>
      <c r="Q19" s="160">
        <v>96.986000000000004</v>
      </c>
      <c r="R19" s="153"/>
      <c r="S19" s="158">
        <v>72.712000000000003</v>
      </c>
      <c r="T19" s="159">
        <v>11.826000000000001</v>
      </c>
      <c r="U19" s="159">
        <v>3.6880000000000002</v>
      </c>
      <c r="V19" s="159">
        <v>0.14899999999999999</v>
      </c>
      <c r="W19" s="159">
        <v>0.105</v>
      </c>
      <c r="X19" s="159">
        <v>0.114</v>
      </c>
      <c r="Y19" s="159">
        <v>3.08</v>
      </c>
      <c r="Z19" s="159">
        <v>0.84799999999999998</v>
      </c>
      <c r="AA19" s="159">
        <v>0.56100000000000005</v>
      </c>
      <c r="AB19" s="159">
        <v>7.4999999999999997E-2</v>
      </c>
      <c r="AC19" s="159">
        <v>2E-3</v>
      </c>
      <c r="AD19" s="161">
        <v>93.162000000000006</v>
      </c>
      <c r="AF19" s="163"/>
      <c r="AS19" s="156"/>
    </row>
    <row r="20" spans="2:45" ht="16">
      <c r="B20" s="89" t="s">
        <v>79</v>
      </c>
      <c r="C20" s="95">
        <v>41.24</v>
      </c>
      <c r="D20" s="50">
        <v>16</v>
      </c>
      <c r="E20" s="158">
        <v>73.864999999999995</v>
      </c>
      <c r="F20" s="159">
        <v>11.974</v>
      </c>
      <c r="G20" s="159">
        <v>3.7120000000000002</v>
      </c>
      <c r="H20" s="159">
        <v>0.161</v>
      </c>
      <c r="I20" s="159">
        <v>0.11700000000000001</v>
      </c>
      <c r="J20" s="159">
        <v>0.121</v>
      </c>
      <c r="K20" s="159">
        <v>3.1139999999999999</v>
      </c>
      <c r="L20" s="159">
        <v>0.81799999999999995</v>
      </c>
      <c r="M20" s="159">
        <v>0.58499999999999996</v>
      </c>
      <c r="N20" s="159">
        <v>3.9E-2</v>
      </c>
      <c r="O20" s="159">
        <v>1.6E-2</v>
      </c>
      <c r="P20" s="159">
        <v>3.3780000000000001</v>
      </c>
      <c r="Q20" s="160">
        <v>97.902000000000001</v>
      </c>
      <c r="R20" s="153"/>
      <c r="S20" s="158">
        <v>73.614999999999995</v>
      </c>
      <c r="T20" s="159">
        <v>11.853</v>
      </c>
      <c r="U20" s="159">
        <v>3.665</v>
      </c>
      <c r="V20" s="159">
        <v>0.16</v>
      </c>
      <c r="W20" s="159">
        <v>0.11600000000000001</v>
      </c>
      <c r="X20" s="159">
        <v>0.121</v>
      </c>
      <c r="Y20" s="159">
        <v>3.097</v>
      </c>
      <c r="Z20" s="159">
        <v>0.81299999999999994</v>
      </c>
      <c r="AA20" s="159">
        <v>0.58099999999999996</v>
      </c>
      <c r="AB20" s="159">
        <v>3.9E-2</v>
      </c>
      <c r="AC20" s="159">
        <v>1.6E-2</v>
      </c>
      <c r="AD20" s="161">
        <v>94.075999999999993</v>
      </c>
      <c r="AF20" s="163" t="s">
        <v>132</v>
      </c>
      <c r="AG20" s="170" t="s">
        <v>133</v>
      </c>
      <c r="AH20" s="170" t="s">
        <v>134</v>
      </c>
      <c r="AI20" s="170">
        <v>27744</v>
      </c>
      <c r="AJ20" s="170">
        <v>10</v>
      </c>
      <c r="AK20" s="170">
        <v>-600</v>
      </c>
      <c r="AL20" s="170">
        <v>600</v>
      </c>
      <c r="AN20" s="170">
        <v>5</v>
      </c>
      <c r="AO20" s="170" t="s">
        <v>135</v>
      </c>
      <c r="AP20" s="170">
        <v>376</v>
      </c>
      <c r="AS20" s="156"/>
    </row>
    <row r="21" spans="2:45" ht="16">
      <c r="B21" s="89" t="s">
        <v>79</v>
      </c>
      <c r="C21" s="95">
        <v>61.86</v>
      </c>
      <c r="D21" s="50">
        <v>17</v>
      </c>
      <c r="E21" s="158">
        <v>73.748000000000005</v>
      </c>
      <c r="F21" s="159">
        <v>11.917</v>
      </c>
      <c r="G21" s="159">
        <v>3.5179999999999998</v>
      </c>
      <c r="H21" s="159">
        <v>0.16200000000000001</v>
      </c>
      <c r="I21" s="159">
        <v>0.112</v>
      </c>
      <c r="J21" s="159">
        <v>0.10199999999999999</v>
      </c>
      <c r="K21" s="159">
        <v>3.101</v>
      </c>
      <c r="L21" s="159">
        <v>0.92200000000000004</v>
      </c>
      <c r="M21" s="159">
        <v>0.65700000000000003</v>
      </c>
      <c r="N21" s="159">
        <v>1.7000000000000001E-2</v>
      </c>
      <c r="O21" s="159">
        <v>1.7999999999999999E-2</v>
      </c>
      <c r="P21" s="159">
        <v>3.3780000000000001</v>
      </c>
      <c r="Q21" s="160">
        <v>97.653000000000006</v>
      </c>
      <c r="R21" s="153"/>
      <c r="S21" s="158">
        <v>73.497</v>
      </c>
      <c r="T21" s="159">
        <v>11.795999999999999</v>
      </c>
      <c r="U21" s="159">
        <v>3.4740000000000002</v>
      </c>
      <c r="V21" s="159">
        <v>0.161</v>
      </c>
      <c r="W21" s="159">
        <v>0.111</v>
      </c>
      <c r="X21" s="159">
        <v>0.10100000000000001</v>
      </c>
      <c r="Y21" s="159">
        <v>3.0840000000000001</v>
      </c>
      <c r="Z21" s="159">
        <v>0.91700000000000004</v>
      </c>
      <c r="AA21" s="159">
        <v>0.65300000000000002</v>
      </c>
      <c r="AB21" s="159">
        <v>1.7000000000000001E-2</v>
      </c>
      <c r="AC21" s="159">
        <v>1.7999999999999999E-2</v>
      </c>
      <c r="AD21" s="161">
        <v>93.828000000000003</v>
      </c>
      <c r="AF21" s="163" t="s">
        <v>136</v>
      </c>
      <c r="AG21" s="170" t="s">
        <v>133</v>
      </c>
      <c r="AH21" s="170" t="s">
        <v>134</v>
      </c>
      <c r="AI21" s="170">
        <v>32467</v>
      </c>
      <c r="AJ21" s="170">
        <v>20</v>
      </c>
      <c r="AK21" s="170">
        <v>-600</v>
      </c>
      <c r="AL21" s="170">
        <v>600</v>
      </c>
      <c r="AN21" s="170">
        <v>10</v>
      </c>
      <c r="AO21" s="170" t="s">
        <v>137</v>
      </c>
      <c r="AP21" s="170">
        <v>56.7</v>
      </c>
      <c r="AS21" s="156"/>
    </row>
    <row r="22" spans="2:45" ht="16">
      <c r="B22" s="89" t="s">
        <v>79</v>
      </c>
      <c r="C22" s="95">
        <v>82.47</v>
      </c>
      <c r="D22" s="50">
        <v>18</v>
      </c>
      <c r="E22" s="158">
        <v>72.537999999999997</v>
      </c>
      <c r="F22" s="159">
        <v>12.064</v>
      </c>
      <c r="G22" s="159">
        <v>3.8079999999999998</v>
      </c>
      <c r="H22" s="159">
        <v>0.14299999999999999</v>
      </c>
      <c r="I22" s="159">
        <v>0.113</v>
      </c>
      <c r="J22" s="159">
        <v>0.1</v>
      </c>
      <c r="K22" s="159">
        <v>3.1179999999999999</v>
      </c>
      <c r="L22" s="159">
        <v>0.84799999999999998</v>
      </c>
      <c r="M22" s="159">
        <v>0.63200000000000001</v>
      </c>
      <c r="N22" s="159">
        <v>-2.5000000000000001E-2</v>
      </c>
      <c r="O22" s="159">
        <v>8.0000000000000002E-3</v>
      </c>
      <c r="P22" s="159">
        <v>3.3780000000000001</v>
      </c>
      <c r="Q22" s="160">
        <v>96.751999999999995</v>
      </c>
      <c r="R22" s="153"/>
      <c r="S22" s="158">
        <v>72.295000000000002</v>
      </c>
      <c r="T22" s="159">
        <v>11.942</v>
      </c>
      <c r="U22" s="159">
        <v>3.7589999999999999</v>
      </c>
      <c r="V22" s="159">
        <v>0.14199999999999999</v>
      </c>
      <c r="W22" s="159">
        <v>0.113</v>
      </c>
      <c r="X22" s="159">
        <v>0.1</v>
      </c>
      <c r="Y22" s="159">
        <v>3.1</v>
      </c>
      <c r="Z22" s="159">
        <v>0.84299999999999997</v>
      </c>
      <c r="AA22" s="159">
        <v>0.628</v>
      </c>
      <c r="AB22" s="159">
        <v>-2.5000000000000001E-2</v>
      </c>
      <c r="AC22" s="159">
        <v>8.0000000000000002E-3</v>
      </c>
      <c r="AD22" s="161">
        <v>92.929000000000002</v>
      </c>
      <c r="AF22" s="163" t="s">
        <v>138</v>
      </c>
      <c r="AG22" s="170" t="s">
        <v>139</v>
      </c>
      <c r="AH22" s="170" t="s">
        <v>140</v>
      </c>
      <c r="AI22" s="170">
        <v>46395</v>
      </c>
      <c r="AJ22" s="170">
        <v>20</v>
      </c>
      <c r="AK22" s="170">
        <v>-800</v>
      </c>
      <c r="AL22" s="170">
        <v>800</v>
      </c>
      <c r="AN22" s="170">
        <v>10</v>
      </c>
      <c r="AO22" s="170" t="s">
        <v>141</v>
      </c>
      <c r="AP22" s="170">
        <v>38.4</v>
      </c>
      <c r="AS22" s="156"/>
    </row>
    <row r="23" spans="2:45" ht="16">
      <c r="B23" s="89" t="s">
        <v>79</v>
      </c>
      <c r="C23" s="95">
        <v>103.05</v>
      </c>
      <c r="D23" s="50">
        <v>19</v>
      </c>
      <c r="E23" s="158">
        <v>71.722999999999999</v>
      </c>
      <c r="F23" s="159">
        <v>11.794</v>
      </c>
      <c r="G23" s="159">
        <v>3.911</v>
      </c>
      <c r="H23" s="159">
        <v>0.153</v>
      </c>
      <c r="I23" s="159">
        <v>8.6999999999999994E-2</v>
      </c>
      <c r="J23" s="159">
        <v>0.111</v>
      </c>
      <c r="K23" s="159">
        <v>3.07</v>
      </c>
      <c r="L23" s="159">
        <v>0.79400000000000004</v>
      </c>
      <c r="M23" s="159">
        <v>0.621</v>
      </c>
      <c r="N23" s="159">
        <v>8.6999999999999994E-2</v>
      </c>
      <c r="O23" s="159">
        <v>1.4999999999999999E-2</v>
      </c>
      <c r="P23" s="159">
        <v>3.3780000000000001</v>
      </c>
      <c r="Q23" s="160">
        <v>95.742999999999995</v>
      </c>
      <c r="R23" s="153"/>
      <c r="S23" s="158">
        <v>71.480999999999995</v>
      </c>
      <c r="T23" s="159">
        <v>11.673999999999999</v>
      </c>
      <c r="U23" s="159">
        <v>3.86</v>
      </c>
      <c r="V23" s="159">
        <v>0.151</v>
      </c>
      <c r="W23" s="159">
        <v>8.5999999999999993E-2</v>
      </c>
      <c r="X23" s="159">
        <v>0.11</v>
      </c>
      <c r="Y23" s="159">
        <v>3.0529999999999999</v>
      </c>
      <c r="Z23" s="159">
        <v>0.78900000000000003</v>
      </c>
      <c r="AA23" s="159">
        <v>0.61699999999999999</v>
      </c>
      <c r="AB23" s="159">
        <v>8.5999999999999993E-2</v>
      </c>
      <c r="AC23" s="159">
        <v>1.4999999999999999E-2</v>
      </c>
      <c r="AD23" s="161">
        <v>91.923000000000002</v>
      </c>
      <c r="AF23" s="163" t="s">
        <v>142</v>
      </c>
      <c r="AG23" s="170" t="s">
        <v>139</v>
      </c>
      <c r="AH23" s="170" t="s">
        <v>140</v>
      </c>
      <c r="AI23" s="170">
        <v>38538</v>
      </c>
      <c r="AJ23" s="170">
        <v>30</v>
      </c>
      <c r="AK23" s="170">
        <v>-1300</v>
      </c>
      <c r="AL23" s="170">
        <v>1300</v>
      </c>
      <c r="AN23" s="170">
        <v>15</v>
      </c>
      <c r="AO23" s="170" t="s">
        <v>143</v>
      </c>
      <c r="AP23" s="170">
        <v>80.8</v>
      </c>
      <c r="AS23" s="156"/>
    </row>
    <row r="24" spans="2:45" ht="16">
      <c r="B24" s="89" t="s">
        <v>79</v>
      </c>
      <c r="C24" s="95">
        <v>123.67</v>
      </c>
      <c r="D24" s="50">
        <v>20</v>
      </c>
      <c r="E24" s="158">
        <v>73.022999999999996</v>
      </c>
      <c r="F24" s="159">
        <v>12.134</v>
      </c>
      <c r="G24" s="159">
        <v>3.738</v>
      </c>
      <c r="H24" s="159">
        <v>0.152</v>
      </c>
      <c r="I24" s="159">
        <v>8.6999999999999994E-2</v>
      </c>
      <c r="J24" s="159">
        <v>0.124</v>
      </c>
      <c r="K24" s="159">
        <v>3.3290000000000002</v>
      </c>
      <c r="L24" s="159">
        <v>0.84299999999999997</v>
      </c>
      <c r="M24" s="159">
        <v>0.67700000000000005</v>
      </c>
      <c r="N24" s="159">
        <v>1.0999999999999999E-2</v>
      </c>
      <c r="O24" s="159">
        <v>6.0000000000000001E-3</v>
      </c>
      <c r="P24" s="159">
        <v>3.3780000000000001</v>
      </c>
      <c r="Q24" s="160">
        <v>97.504000000000005</v>
      </c>
      <c r="R24" s="153"/>
      <c r="S24" s="158">
        <v>72.777000000000001</v>
      </c>
      <c r="T24" s="159">
        <v>12.012</v>
      </c>
      <c r="U24" s="159">
        <v>3.6909999999999998</v>
      </c>
      <c r="V24" s="159">
        <v>0.151</v>
      </c>
      <c r="W24" s="159">
        <v>8.6999999999999994E-2</v>
      </c>
      <c r="X24" s="159">
        <v>0.124</v>
      </c>
      <c r="Y24" s="159">
        <v>3.31</v>
      </c>
      <c r="Z24" s="159">
        <v>0.83799999999999997</v>
      </c>
      <c r="AA24" s="159">
        <v>0.67200000000000004</v>
      </c>
      <c r="AB24" s="159">
        <v>1.0999999999999999E-2</v>
      </c>
      <c r="AC24" s="159">
        <v>6.0000000000000001E-3</v>
      </c>
      <c r="AD24" s="161">
        <v>93.677000000000007</v>
      </c>
      <c r="AF24" s="163" t="s">
        <v>144</v>
      </c>
      <c r="AG24" s="170" t="s">
        <v>145</v>
      </c>
      <c r="AH24" s="170" t="s">
        <v>146</v>
      </c>
      <c r="AI24" s="170">
        <v>31413</v>
      </c>
      <c r="AJ24" s="170">
        <v>20</v>
      </c>
      <c r="AK24" s="170">
        <v>-500</v>
      </c>
      <c r="AL24" s="170">
        <v>500</v>
      </c>
      <c r="AN24" s="170">
        <v>10</v>
      </c>
      <c r="AO24" s="170" t="s">
        <v>143</v>
      </c>
      <c r="AP24" s="170">
        <v>52.6</v>
      </c>
      <c r="AS24" s="156"/>
    </row>
    <row r="25" spans="2:45" ht="16">
      <c r="B25" s="89" t="s">
        <v>79</v>
      </c>
      <c r="C25" s="95">
        <v>144.28</v>
      </c>
      <c r="D25" s="50">
        <v>21</v>
      </c>
      <c r="E25" s="158">
        <v>71.459999999999994</v>
      </c>
      <c r="F25" s="159">
        <v>12</v>
      </c>
      <c r="G25" s="159">
        <v>3.871</v>
      </c>
      <c r="H25" s="159">
        <v>0.154</v>
      </c>
      <c r="I25" s="159">
        <v>0.10299999999999999</v>
      </c>
      <c r="J25" s="159">
        <v>0.108</v>
      </c>
      <c r="K25" s="159">
        <v>3.2469999999999999</v>
      </c>
      <c r="L25" s="159">
        <v>0.89900000000000002</v>
      </c>
      <c r="M25" s="159">
        <v>0.69399999999999995</v>
      </c>
      <c r="N25" s="159">
        <v>4.8000000000000001E-2</v>
      </c>
      <c r="O25" s="159">
        <v>1.4999999999999999E-2</v>
      </c>
      <c r="P25" s="159">
        <v>3.3780000000000001</v>
      </c>
      <c r="Q25" s="160">
        <v>95.975999999999999</v>
      </c>
      <c r="R25" s="153"/>
      <c r="S25" s="158">
        <v>71.218999999999994</v>
      </c>
      <c r="T25" s="159">
        <v>11.879</v>
      </c>
      <c r="U25" s="159">
        <v>3.8220000000000001</v>
      </c>
      <c r="V25" s="159">
        <v>0.152</v>
      </c>
      <c r="W25" s="159">
        <v>0.10199999999999999</v>
      </c>
      <c r="X25" s="159">
        <v>0.108</v>
      </c>
      <c r="Y25" s="159">
        <v>3.2280000000000002</v>
      </c>
      <c r="Z25" s="159">
        <v>0.89300000000000002</v>
      </c>
      <c r="AA25" s="159">
        <v>0.68899999999999995</v>
      </c>
      <c r="AB25" s="159">
        <v>4.7E-2</v>
      </c>
      <c r="AC25" s="159">
        <v>1.4999999999999999E-2</v>
      </c>
      <c r="AD25" s="161">
        <v>92.153000000000006</v>
      </c>
      <c r="AF25" s="163" t="s">
        <v>147</v>
      </c>
      <c r="AG25" s="170" t="s">
        <v>145</v>
      </c>
      <c r="AH25" s="170" t="s">
        <v>146</v>
      </c>
      <c r="AI25" s="170">
        <v>54062</v>
      </c>
      <c r="AJ25" s="170">
        <v>30</v>
      </c>
      <c r="AK25" s="170">
        <v>-600</v>
      </c>
      <c r="AL25" s="170">
        <v>600</v>
      </c>
      <c r="AN25" s="170">
        <v>15</v>
      </c>
      <c r="AO25" s="170" t="s">
        <v>148</v>
      </c>
      <c r="AP25" s="170">
        <v>74.3</v>
      </c>
      <c r="AS25" s="156"/>
    </row>
    <row r="26" spans="2:45" ht="16">
      <c r="B26" s="89" t="s">
        <v>79</v>
      </c>
      <c r="C26" s="95">
        <v>164.9</v>
      </c>
      <c r="D26" s="50">
        <v>22</v>
      </c>
      <c r="E26" s="158">
        <v>72.037999999999997</v>
      </c>
      <c r="F26" s="159">
        <v>12.167999999999999</v>
      </c>
      <c r="G26" s="159">
        <v>3.7429999999999999</v>
      </c>
      <c r="H26" s="159">
        <v>0.153</v>
      </c>
      <c r="I26" s="159">
        <v>0.10199999999999999</v>
      </c>
      <c r="J26" s="159">
        <v>9.7000000000000003E-2</v>
      </c>
      <c r="K26" s="159">
        <v>3.02</v>
      </c>
      <c r="L26" s="159">
        <v>0.82</v>
      </c>
      <c r="M26" s="159">
        <v>0.64100000000000001</v>
      </c>
      <c r="N26" s="159">
        <v>-0.02</v>
      </c>
      <c r="O26" s="159">
        <v>0.01</v>
      </c>
      <c r="P26" s="159">
        <v>3.3780000000000001</v>
      </c>
      <c r="Q26" s="160">
        <v>96.171000000000006</v>
      </c>
      <c r="R26" s="153"/>
      <c r="S26" s="158">
        <v>71.798000000000002</v>
      </c>
      <c r="T26" s="159">
        <v>12.045</v>
      </c>
      <c r="U26" s="159">
        <v>3.6949999999999998</v>
      </c>
      <c r="V26" s="159">
        <v>0.151</v>
      </c>
      <c r="W26" s="159">
        <v>0.10100000000000001</v>
      </c>
      <c r="X26" s="159">
        <v>9.7000000000000003E-2</v>
      </c>
      <c r="Y26" s="159">
        <v>3.0030000000000001</v>
      </c>
      <c r="Z26" s="159">
        <v>0.81499999999999995</v>
      </c>
      <c r="AA26" s="159">
        <v>0.63600000000000001</v>
      </c>
      <c r="AB26" s="159">
        <v>-1.9E-2</v>
      </c>
      <c r="AC26" s="159">
        <v>0.01</v>
      </c>
      <c r="AD26" s="161">
        <v>92.350999999999999</v>
      </c>
      <c r="AF26" s="163" t="s">
        <v>149</v>
      </c>
      <c r="AG26" s="170" t="s">
        <v>150</v>
      </c>
      <c r="AH26" s="170" t="s">
        <v>151</v>
      </c>
      <c r="AI26" s="170">
        <v>42763</v>
      </c>
      <c r="AJ26" s="170">
        <v>20</v>
      </c>
      <c r="AK26" s="170">
        <v>-700</v>
      </c>
      <c r="AL26" s="170">
        <v>700</v>
      </c>
      <c r="AN26" s="170">
        <v>10</v>
      </c>
      <c r="AO26" s="170" t="s">
        <v>152</v>
      </c>
      <c r="AP26" s="170">
        <v>83</v>
      </c>
      <c r="AS26" s="156"/>
    </row>
    <row r="27" spans="2:45" ht="16">
      <c r="B27" s="90" t="s">
        <v>79</v>
      </c>
      <c r="C27" s="97">
        <v>185.48</v>
      </c>
      <c r="D27" s="96">
        <v>23</v>
      </c>
      <c r="E27" s="166">
        <v>75.075000000000003</v>
      </c>
      <c r="F27" s="167">
        <v>12.276999999999999</v>
      </c>
      <c r="G27" s="167">
        <v>3.6</v>
      </c>
      <c r="H27" s="167">
        <v>0.159</v>
      </c>
      <c r="I27" s="167">
        <v>0.121</v>
      </c>
      <c r="J27" s="167">
        <v>9.7000000000000003E-2</v>
      </c>
      <c r="K27" s="167">
        <v>3.2389999999999999</v>
      </c>
      <c r="L27" s="167">
        <v>0.86799999999999999</v>
      </c>
      <c r="M27" s="167">
        <v>0.49</v>
      </c>
      <c r="N27" s="167">
        <v>7.8E-2</v>
      </c>
      <c r="O27" s="167">
        <v>7.0000000000000001E-3</v>
      </c>
      <c r="P27" s="167">
        <v>3.3780000000000001</v>
      </c>
      <c r="Q27" s="169">
        <v>99.39</v>
      </c>
      <c r="R27" s="159"/>
      <c r="S27" s="166">
        <v>74.820999999999998</v>
      </c>
      <c r="T27" s="167">
        <v>12.154</v>
      </c>
      <c r="U27" s="167">
        <v>3.5550000000000002</v>
      </c>
      <c r="V27" s="167">
        <v>0.157</v>
      </c>
      <c r="W27" s="167">
        <v>0.12</v>
      </c>
      <c r="X27" s="167">
        <v>9.7000000000000003E-2</v>
      </c>
      <c r="Y27" s="167">
        <v>3.22</v>
      </c>
      <c r="Z27" s="167">
        <v>0.86299999999999999</v>
      </c>
      <c r="AA27" s="167">
        <v>0.48699999999999999</v>
      </c>
      <c r="AB27" s="167">
        <v>7.8E-2</v>
      </c>
      <c r="AC27" s="167">
        <v>7.0000000000000001E-3</v>
      </c>
      <c r="AD27" s="169">
        <v>95.558999999999997</v>
      </c>
      <c r="AF27" s="163" t="s">
        <v>153</v>
      </c>
      <c r="AG27" s="170" t="s">
        <v>150</v>
      </c>
      <c r="AH27" s="170" t="s">
        <v>151</v>
      </c>
      <c r="AI27" s="170">
        <v>38388</v>
      </c>
      <c r="AJ27" s="170">
        <v>20</v>
      </c>
      <c r="AK27" s="170">
        <v>-500</v>
      </c>
      <c r="AL27" s="170">
        <v>500</v>
      </c>
      <c r="AN27" s="170">
        <v>10</v>
      </c>
      <c r="AO27" s="170" t="s">
        <v>141</v>
      </c>
      <c r="AP27" s="170">
        <v>71.900000000000006</v>
      </c>
      <c r="AS27" s="156"/>
    </row>
    <row r="28" spans="2:45" ht="16">
      <c r="B28" s="16" t="s">
        <v>81</v>
      </c>
      <c r="C28" s="17">
        <v>0</v>
      </c>
      <c r="D28" s="18">
        <v>24</v>
      </c>
      <c r="E28" s="53">
        <v>75.254000000000005</v>
      </c>
      <c r="F28" s="54">
        <v>12.164</v>
      </c>
      <c r="G28" s="54">
        <v>3.7749999999999999</v>
      </c>
      <c r="H28" s="54">
        <v>0.187</v>
      </c>
      <c r="I28" s="54">
        <v>0.14199999999999999</v>
      </c>
      <c r="J28" s="54">
        <v>0.113</v>
      </c>
      <c r="K28" s="54">
        <v>2.9809999999999999</v>
      </c>
      <c r="L28" s="54">
        <v>0.98099999999999998</v>
      </c>
      <c r="M28" s="54">
        <v>0.70699999999999996</v>
      </c>
      <c r="N28" s="54">
        <v>3.1E-2</v>
      </c>
      <c r="O28" s="54">
        <v>1.9E-2</v>
      </c>
      <c r="P28" s="54">
        <v>3.173</v>
      </c>
      <c r="Q28" s="56">
        <v>99.527000000000001</v>
      </c>
      <c r="R28" s="159"/>
      <c r="S28" s="53">
        <v>75.016999999999996</v>
      </c>
      <c r="T28" s="54">
        <v>12.05</v>
      </c>
      <c r="U28" s="54">
        <v>3.7309999999999999</v>
      </c>
      <c r="V28" s="54">
        <v>0.185</v>
      </c>
      <c r="W28" s="54">
        <v>0.14099999999999999</v>
      </c>
      <c r="X28" s="54">
        <v>0.113</v>
      </c>
      <c r="Y28" s="54">
        <v>2.9649999999999999</v>
      </c>
      <c r="Z28" s="54">
        <v>0.97499999999999998</v>
      </c>
      <c r="AA28" s="54">
        <v>0.70299999999999996</v>
      </c>
      <c r="AB28" s="54">
        <v>3.1E-2</v>
      </c>
      <c r="AC28" s="54">
        <v>1.9E-2</v>
      </c>
      <c r="AD28" s="56">
        <v>95.929000000000002</v>
      </c>
      <c r="AF28" s="163" t="s">
        <v>154</v>
      </c>
      <c r="AG28" s="170" t="s">
        <v>155</v>
      </c>
      <c r="AH28" s="170" t="s">
        <v>156</v>
      </c>
      <c r="AI28" s="170">
        <v>48090</v>
      </c>
      <c r="AJ28" s="170">
        <v>30</v>
      </c>
      <c r="AK28" s="170">
        <v>-500</v>
      </c>
      <c r="AL28" s="170">
        <v>500</v>
      </c>
      <c r="AN28" s="170">
        <v>15</v>
      </c>
      <c r="AO28" s="170" t="s">
        <v>143</v>
      </c>
      <c r="AP28" s="170">
        <v>15.3</v>
      </c>
      <c r="AS28" s="156"/>
    </row>
    <row r="29" spans="2:45" ht="16">
      <c r="B29" s="16" t="s">
        <v>81</v>
      </c>
      <c r="C29" s="17">
        <v>19.29</v>
      </c>
      <c r="D29" s="18">
        <v>25</v>
      </c>
      <c r="E29" s="53">
        <v>75.644999999999996</v>
      </c>
      <c r="F29" s="54">
        <v>12.007999999999999</v>
      </c>
      <c r="G29" s="54">
        <v>3.7149999999999999</v>
      </c>
      <c r="H29" s="54">
        <v>0.19</v>
      </c>
      <c r="I29" s="54">
        <v>0.14799999999999999</v>
      </c>
      <c r="J29" s="54">
        <v>0.11600000000000001</v>
      </c>
      <c r="K29" s="54">
        <v>3.012</v>
      </c>
      <c r="L29" s="54">
        <v>1.0349999999999999</v>
      </c>
      <c r="M29" s="54">
        <v>0.66600000000000004</v>
      </c>
      <c r="N29" s="54">
        <v>2.5000000000000001E-2</v>
      </c>
      <c r="O29" s="54">
        <v>1.9E-2</v>
      </c>
      <c r="P29" s="54">
        <v>3.173</v>
      </c>
      <c r="Q29" s="56">
        <v>99.753</v>
      </c>
      <c r="R29" s="159"/>
      <c r="S29" s="53">
        <v>75.405000000000001</v>
      </c>
      <c r="T29" s="54">
        <v>11.896000000000001</v>
      </c>
      <c r="U29" s="54">
        <v>3.6720000000000002</v>
      </c>
      <c r="V29" s="54">
        <v>0.188</v>
      </c>
      <c r="W29" s="54">
        <v>0.14699999999999999</v>
      </c>
      <c r="X29" s="54">
        <v>0.11600000000000001</v>
      </c>
      <c r="Y29" s="54">
        <v>2.996</v>
      </c>
      <c r="Z29" s="54">
        <v>1.0289999999999999</v>
      </c>
      <c r="AA29" s="54">
        <v>0.66100000000000003</v>
      </c>
      <c r="AB29" s="54">
        <v>2.5000000000000001E-2</v>
      </c>
      <c r="AC29" s="54">
        <v>1.9E-2</v>
      </c>
      <c r="AD29" s="56">
        <v>96.153999999999996</v>
      </c>
      <c r="AF29" s="163" t="s">
        <v>157</v>
      </c>
      <c r="AG29" s="170" t="s">
        <v>155</v>
      </c>
      <c r="AH29" s="170" t="s">
        <v>156</v>
      </c>
      <c r="AI29" s="170">
        <v>52205</v>
      </c>
      <c r="AJ29" s="170">
        <v>30</v>
      </c>
      <c r="AK29" s="170">
        <v>-500</v>
      </c>
      <c r="AL29" s="170">
        <v>500</v>
      </c>
      <c r="AN29" s="170">
        <v>15</v>
      </c>
      <c r="AO29" s="170" t="s">
        <v>158</v>
      </c>
      <c r="AP29" s="170">
        <v>49.9</v>
      </c>
      <c r="AS29" s="156"/>
    </row>
    <row r="30" spans="2:45" ht="16">
      <c r="B30" s="16" t="s">
        <v>81</v>
      </c>
      <c r="C30" s="17">
        <v>38.58</v>
      </c>
      <c r="D30" s="18">
        <v>26</v>
      </c>
      <c r="E30" s="53">
        <v>75.622</v>
      </c>
      <c r="F30" s="54">
        <v>12.096</v>
      </c>
      <c r="G30" s="54">
        <v>3.6640000000000001</v>
      </c>
      <c r="H30" s="54">
        <v>0.19</v>
      </c>
      <c r="I30" s="54">
        <v>0.13500000000000001</v>
      </c>
      <c r="J30" s="54">
        <v>0.114</v>
      </c>
      <c r="K30" s="54">
        <v>2.7989999999999999</v>
      </c>
      <c r="L30" s="54">
        <v>1.0109999999999999</v>
      </c>
      <c r="M30" s="54">
        <v>0.73499999999999999</v>
      </c>
      <c r="N30" s="54">
        <v>5.2999999999999999E-2</v>
      </c>
      <c r="O30" s="54">
        <v>-8.9999999999999993E-3</v>
      </c>
      <c r="P30" s="54">
        <v>3.173</v>
      </c>
      <c r="Q30" s="56">
        <v>99.590999999999994</v>
      </c>
      <c r="R30" s="159"/>
      <c r="S30" s="53">
        <v>75.384</v>
      </c>
      <c r="T30" s="54">
        <v>11.983000000000001</v>
      </c>
      <c r="U30" s="54">
        <v>3.621</v>
      </c>
      <c r="V30" s="54">
        <v>0.188</v>
      </c>
      <c r="W30" s="54">
        <v>0.13400000000000001</v>
      </c>
      <c r="X30" s="54">
        <v>0.113</v>
      </c>
      <c r="Y30" s="54">
        <v>2.7839999999999998</v>
      </c>
      <c r="Z30" s="54">
        <v>1.0049999999999999</v>
      </c>
      <c r="AA30" s="54">
        <v>0.73</v>
      </c>
      <c r="AB30" s="54">
        <v>5.2999999999999999E-2</v>
      </c>
      <c r="AC30" s="54">
        <v>-8.9999999999999993E-3</v>
      </c>
      <c r="AD30" s="56">
        <v>95.994</v>
      </c>
      <c r="AF30" s="163" t="s">
        <v>159</v>
      </c>
      <c r="AG30" s="170" t="s">
        <v>145</v>
      </c>
      <c r="AH30" s="170" t="s">
        <v>146</v>
      </c>
      <c r="AI30" s="170">
        <v>61437</v>
      </c>
      <c r="AJ30" s="170">
        <v>90</v>
      </c>
      <c r="AK30" s="170">
        <v>-500</v>
      </c>
      <c r="AL30" s="170">
        <v>500</v>
      </c>
      <c r="AN30" s="170">
        <v>45</v>
      </c>
      <c r="AO30" s="170" t="s">
        <v>160</v>
      </c>
      <c r="AP30" s="170">
        <v>319.3</v>
      </c>
      <c r="AS30" s="156"/>
    </row>
    <row r="31" spans="2:45" ht="16">
      <c r="B31" s="16" t="s">
        <v>81</v>
      </c>
      <c r="C31" s="17">
        <v>57.87</v>
      </c>
      <c r="D31" s="18">
        <v>27</v>
      </c>
      <c r="E31" s="53">
        <v>75.73</v>
      </c>
      <c r="F31" s="54">
        <v>12.156000000000001</v>
      </c>
      <c r="G31" s="54">
        <v>3.8740000000000001</v>
      </c>
      <c r="H31" s="54">
        <v>0.186</v>
      </c>
      <c r="I31" s="54">
        <v>0.122</v>
      </c>
      <c r="J31" s="54">
        <v>0.104</v>
      </c>
      <c r="K31" s="54">
        <v>2.9239999999999999</v>
      </c>
      <c r="L31" s="54">
        <v>1.0509999999999999</v>
      </c>
      <c r="M31" s="54">
        <v>0.77100000000000002</v>
      </c>
      <c r="N31" s="54">
        <v>6.4000000000000001E-2</v>
      </c>
      <c r="O31" s="54">
        <v>1.7000000000000001E-2</v>
      </c>
      <c r="P31" s="54">
        <v>3.173</v>
      </c>
      <c r="Q31" s="56">
        <v>100.173</v>
      </c>
      <c r="R31" s="159"/>
      <c r="S31" s="53">
        <v>75.492000000000004</v>
      </c>
      <c r="T31" s="54">
        <v>12.042999999999999</v>
      </c>
      <c r="U31" s="54">
        <v>3.8290000000000002</v>
      </c>
      <c r="V31" s="54">
        <v>0.184</v>
      </c>
      <c r="W31" s="54">
        <v>0.121</v>
      </c>
      <c r="X31" s="54">
        <v>0.104</v>
      </c>
      <c r="Y31" s="54">
        <v>2.9089999999999998</v>
      </c>
      <c r="Z31" s="54">
        <v>1.044</v>
      </c>
      <c r="AA31" s="54">
        <v>0.76600000000000001</v>
      </c>
      <c r="AB31" s="54">
        <v>6.4000000000000001E-2</v>
      </c>
      <c r="AC31" s="54">
        <v>1.7000000000000001E-2</v>
      </c>
      <c r="AD31" s="56">
        <v>96.573999999999998</v>
      </c>
      <c r="AF31" s="163" t="s">
        <v>159</v>
      </c>
      <c r="AG31" s="170" t="s">
        <v>150</v>
      </c>
      <c r="AH31" s="170" t="s">
        <v>151</v>
      </c>
      <c r="AI31" s="170">
        <v>61418</v>
      </c>
      <c r="AJ31" s="170">
        <v>90</v>
      </c>
      <c r="AK31" s="170">
        <v>-500</v>
      </c>
      <c r="AL31" s="170">
        <v>500</v>
      </c>
      <c r="AN31" s="170">
        <v>45</v>
      </c>
      <c r="AO31" s="170" t="s">
        <v>160</v>
      </c>
      <c r="AP31" s="170">
        <v>131.4</v>
      </c>
      <c r="AS31" s="156"/>
    </row>
    <row r="32" spans="2:45" ht="16">
      <c r="B32" s="16" t="s">
        <v>81</v>
      </c>
      <c r="C32" s="17">
        <v>77.16</v>
      </c>
      <c r="D32" s="18">
        <v>28</v>
      </c>
      <c r="E32" s="53">
        <v>74.747</v>
      </c>
      <c r="F32" s="54">
        <v>12.103</v>
      </c>
      <c r="G32" s="54">
        <v>3.637</v>
      </c>
      <c r="H32" s="54">
        <v>0.186</v>
      </c>
      <c r="I32" s="54">
        <v>0.16500000000000001</v>
      </c>
      <c r="J32" s="54">
        <v>0.111</v>
      </c>
      <c r="K32" s="54">
        <v>2.8570000000000002</v>
      </c>
      <c r="L32" s="54">
        <v>1.0940000000000001</v>
      </c>
      <c r="M32" s="54">
        <v>0.66300000000000003</v>
      </c>
      <c r="N32" s="54">
        <v>-8.0000000000000002E-3</v>
      </c>
      <c r="O32" s="54">
        <v>8.0000000000000002E-3</v>
      </c>
      <c r="P32" s="54">
        <v>3.173</v>
      </c>
      <c r="Q32" s="56">
        <v>98.742999999999995</v>
      </c>
      <c r="R32" s="159"/>
      <c r="S32" s="53">
        <v>74.510999999999996</v>
      </c>
      <c r="T32" s="54">
        <v>11.989000000000001</v>
      </c>
      <c r="U32" s="54">
        <v>3.5939999999999999</v>
      </c>
      <c r="V32" s="54">
        <v>0.184</v>
      </c>
      <c r="W32" s="54">
        <v>0.16300000000000001</v>
      </c>
      <c r="X32" s="54">
        <v>0.111</v>
      </c>
      <c r="Y32" s="54">
        <v>2.8410000000000002</v>
      </c>
      <c r="Z32" s="54">
        <v>1.087</v>
      </c>
      <c r="AA32" s="54">
        <v>0.65800000000000003</v>
      </c>
      <c r="AB32" s="54">
        <v>-8.0000000000000002E-3</v>
      </c>
      <c r="AC32" s="54">
        <v>8.0000000000000002E-3</v>
      </c>
      <c r="AD32" s="56">
        <v>95.147000000000006</v>
      </c>
      <c r="AF32" s="155"/>
      <c r="AG32" s="170" t="s">
        <v>161</v>
      </c>
      <c r="AS32" s="156"/>
    </row>
    <row r="33" spans="2:45" ht="16">
      <c r="B33" s="16" t="s">
        <v>81</v>
      </c>
      <c r="C33" s="17">
        <v>96.45</v>
      </c>
      <c r="D33" s="18">
        <v>29</v>
      </c>
      <c r="E33" s="53">
        <v>76.564999999999998</v>
      </c>
      <c r="F33" s="54">
        <v>12.41</v>
      </c>
      <c r="G33" s="54">
        <v>3.847</v>
      </c>
      <c r="H33" s="54">
        <v>0.186</v>
      </c>
      <c r="I33" s="54">
        <v>0.161</v>
      </c>
      <c r="J33" s="54">
        <v>0.107</v>
      </c>
      <c r="K33" s="54">
        <v>2.8239999999999998</v>
      </c>
      <c r="L33" s="54">
        <v>1.0720000000000001</v>
      </c>
      <c r="M33" s="54">
        <v>0.76300000000000001</v>
      </c>
      <c r="N33" s="54">
        <v>2.8000000000000001E-2</v>
      </c>
      <c r="O33" s="54">
        <v>1E-3</v>
      </c>
      <c r="P33" s="54">
        <v>3.173</v>
      </c>
      <c r="Q33" s="56">
        <v>101.13800000000001</v>
      </c>
      <c r="R33" s="159"/>
      <c r="S33" s="53">
        <v>76.326999999999998</v>
      </c>
      <c r="T33" s="54">
        <v>12.295999999999999</v>
      </c>
      <c r="U33" s="54">
        <v>3.8029999999999999</v>
      </c>
      <c r="V33" s="54">
        <v>0.184</v>
      </c>
      <c r="W33" s="54">
        <v>0.16</v>
      </c>
      <c r="X33" s="54">
        <v>0.107</v>
      </c>
      <c r="Y33" s="54">
        <v>2.8090000000000002</v>
      </c>
      <c r="Z33" s="54">
        <v>1.0649999999999999</v>
      </c>
      <c r="AA33" s="54">
        <v>0.75800000000000001</v>
      </c>
      <c r="AB33" s="54">
        <v>2.8000000000000001E-2</v>
      </c>
      <c r="AC33" s="54">
        <v>1E-3</v>
      </c>
      <c r="AD33" s="56">
        <v>97.537999999999997</v>
      </c>
      <c r="AF33" s="163"/>
      <c r="AS33" s="156"/>
    </row>
    <row r="34" spans="2:45" ht="16">
      <c r="B34" s="16" t="s">
        <v>81</v>
      </c>
      <c r="C34" s="17">
        <v>115.74</v>
      </c>
      <c r="D34" s="18">
        <v>30</v>
      </c>
      <c r="E34" s="53">
        <v>75.040000000000006</v>
      </c>
      <c r="F34" s="54">
        <v>12.243</v>
      </c>
      <c r="G34" s="54">
        <v>3.6030000000000002</v>
      </c>
      <c r="H34" s="54">
        <v>0.17299999999999999</v>
      </c>
      <c r="I34" s="54">
        <v>0.17199999999999999</v>
      </c>
      <c r="J34" s="54">
        <v>0.11899999999999999</v>
      </c>
      <c r="K34" s="54">
        <v>3.0720000000000001</v>
      </c>
      <c r="L34" s="54">
        <v>1.1559999999999999</v>
      </c>
      <c r="M34" s="54">
        <v>0.77700000000000002</v>
      </c>
      <c r="N34" s="54">
        <v>4.2000000000000003E-2</v>
      </c>
      <c r="O34" s="54">
        <v>1.7000000000000001E-2</v>
      </c>
      <c r="P34" s="54">
        <v>3.173</v>
      </c>
      <c r="Q34" s="56">
        <v>99.587999999999994</v>
      </c>
      <c r="R34" s="159"/>
      <c r="S34" s="53">
        <v>74.802000000000007</v>
      </c>
      <c r="T34" s="54">
        <v>12.128</v>
      </c>
      <c r="U34" s="54">
        <v>3.5609999999999999</v>
      </c>
      <c r="V34" s="54">
        <v>0.17100000000000001</v>
      </c>
      <c r="W34" s="54">
        <v>0.17100000000000001</v>
      </c>
      <c r="X34" s="54">
        <v>0.11899999999999999</v>
      </c>
      <c r="Y34" s="54">
        <v>3.0550000000000002</v>
      </c>
      <c r="Z34" s="54">
        <v>1.149</v>
      </c>
      <c r="AA34" s="54">
        <v>0.77200000000000002</v>
      </c>
      <c r="AB34" s="54">
        <v>4.2000000000000003E-2</v>
      </c>
      <c r="AC34" s="54">
        <v>1.7000000000000001E-2</v>
      </c>
      <c r="AD34" s="56">
        <v>95.989000000000004</v>
      </c>
      <c r="AF34" s="171" t="s">
        <v>107</v>
      </c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3"/>
    </row>
    <row r="35" spans="2:45" ht="16">
      <c r="B35" s="140" t="s">
        <v>69</v>
      </c>
      <c r="C35" s="148">
        <v>0</v>
      </c>
      <c r="D35" s="141">
        <v>31</v>
      </c>
      <c r="E35" s="150">
        <v>76.847999999999999</v>
      </c>
      <c r="F35" s="151">
        <v>12.673</v>
      </c>
      <c r="G35" s="151">
        <v>4.0599999999999996</v>
      </c>
      <c r="H35" s="151">
        <v>0.19500000000000001</v>
      </c>
      <c r="I35" s="151">
        <v>0.127</v>
      </c>
      <c r="J35" s="151">
        <v>0.109</v>
      </c>
      <c r="K35" s="151">
        <v>3.0939999999999999</v>
      </c>
      <c r="L35" s="151">
        <v>1.0189999999999999</v>
      </c>
      <c r="M35" s="151">
        <v>0.79100000000000004</v>
      </c>
      <c r="N35" s="151">
        <v>2.5000000000000001E-2</v>
      </c>
      <c r="O35" s="151">
        <v>2.3E-2</v>
      </c>
      <c r="P35" s="151">
        <v>1.8320000000000001</v>
      </c>
      <c r="Q35" s="154">
        <v>100.79600000000001</v>
      </c>
      <c r="R35" s="159"/>
      <c r="S35" s="150">
        <v>76.709999999999994</v>
      </c>
      <c r="T35" s="151">
        <v>12.606</v>
      </c>
      <c r="U35" s="151">
        <v>4.0330000000000004</v>
      </c>
      <c r="V35" s="151">
        <v>0.19400000000000001</v>
      </c>
      <c r="W35" s="151">
        <v>0.127</v>
      </c>
      <c r="X35" s="151">
        <v>0.109</v>
      </c>
      <c r="Y35" s="151">
        <v>3.0840000000000001</v>
      </c>
      <c r="Z35" s="151">
        <v>1.0149999999999999</v>
      </c>
      <c r="AA35" s="151">
        <v>0.78800000000000003</v>
      </c>
      <c r="AB35" s="151">
        <v>2.5000000000000001E-2</v>
      </c>
      <c r="AC35" s="151">
        <v>2.3E-2</v>
      </c>
      <c r="AD35" s="154">
        <v>98.712999999999994</v>
      </c>
    </row>
    <row r="36" spans="2:45" ht="16">
      <c r="B36" s="89" t="s">
        <v>69</v>
      </c>
      <c r="C36" s="95">
        <v>23.61</v>
      </c>
      <c r="D36" s="50">
        <v>32</v>
      </c>
      <c r="E36" s="158">
        <v>76.344999999999999</v>
      </c>
      <c r="F36" s="159">
        <v>12.58</v>
      </c>
      <c r="G36" s="159">
        <v>4.0640000000000001</v>
      </c>
      <c r="H36" s="159">
        <v>0.193</v>
      </c>
      <c r="I36" s="159">
        <v>0.128</v>
      </c>
      <c r="J36" s="159">
        <v>0.115</v>
      </c>
      <c r="K36" s="159">
        <v>2.8119999999999998</v>
      </c>
      <c r="L36" s="159">
        <v>1.0109999999999999</v>
      </c>
      <c r="M36" s="159">
        <v>0.65</v>
      </c>
      <c r="N36" s="159">
        <v>7.0000000000000007E-2</v>
      </c>
      <c r="O36" s="159">
        <v>-4.0000000000000001E-3</v>
      </c>
      <c r="P36" s="159">
        <v>1.8320000000000001</v>
      </c>
      <c r="Q36" s="161">
        <v>99.799000000000007</v>
      </c>
      <c r="R36" s="159"/>
      <c r="S36" s="158">
        <v>76.209000000000003</v>
      </c>
      <c r="T36" s="159">
        <v>12.512</v>
      </c>
      <c r="U36" s="159">
        <v>4.0359999999999996</v>
      </c>
      <c r="V36" s="159">
        <v>0.192</v>
      </c>
      <c r="W36" s="159">
        <v>0.127</v>
      </c>
      <c r="X36" s="159">
        <v>0.115</v>
      </c>
      <c r="Y36" s="159">
        <v>2.8029999999999999</v>
      </c>
      <c r="Z36" s="159">
        <v>1.0069999999999999</v>
      </c>
      <c r="AA36" s="159">
        <v>0.64700000000000002</v>
      </c>
      <c r="AB36" s="159">
        <v>6.9000000000000006E-2</v>
      </c>
      <c r="AC36" s="159">
        <v>-4.0000000000000001E-3</v>
      </c>
      <c r="AD36" s="161">
        <v>97.718999999999994</v>
      </c>
      <c r="AF36" s="174" t="s">
        <v>162</v>
      </c>
      <c r="AG36" s="175"/>
      <c r="AH36" s="175"/>
      <c r="AI36" s="175"/>
      <c r="AJ36" s="175"/>
      <c r="AK36" s="175"/>
      <c r="AL36" s="175"/>
      <c r="AM36" s="175"/>
      <c r="AN36" s="175"/>
      <c r="AO36" s="175"/>
      <c r="AP36" s="175"/>
      <c r="AQ36" s="175"/>
      <c r="AR36" s="175"/>
      <c r="AS36" s="176"/>
    </row>
    <row r="37" spans="2:45" ht="16">
      <c r="B37" s="90" t="s">
        <v>69</v>
      </c>
      <c r="C37" s="97">
        <v>47.21</v>
      </c>
      <c r="D37" s="96">
        <v>33</v>
      </c>
      <c r="E37" s="166">
        <v>77.350999999999999</v>
      </c>
      <c r="F37" s="167">
        <v>12.603999999999999</v>
      </c>
      <c r="G37" s="167">
        <v>4.0789999999999997</v>
      </c>
      <c r="H37" s="167">
        <v>0.191</v>
      </c>
      <c r="I37" s="167">
        <v>0.129</v>
      </c>
      <c r="J37" s="167">
        <v>9.9000000000000005E-2</v>
      </c>
      <c r="K37" s="167">
        <v>3.1259999999999999</v>
      </c>
      <c r="L37" s="167">
        <v>1.002</v>
      </c>
      <c r="M37" s="167">
        <v>0.68300000000000005</v>
      </c>
      <c r="N37" s="167">
        <v>0.05</v>
      </c>
      <c r="O37" s="167">
        <v>4.0000000000000001E-3</v>
      </c>
      <c r="P37" s="167">
        <v>1.8320000000000001</v>
      </c>
      <c r="Q37" s="169">
        <v>101.15</v>
      </c>
      <c r="R37" s="159"/>
      <c r="S37" s="166">
        <v>77.212000000000003</v>
      </c>
      <c r="T37" s="167">
        <v>12.536</v>
      </c>
      <c r="U37" s="167">
        <v>4.0519999999999996</v>
      </c>
      <c r="V37" s="167">
        <v>0.19</v>
      </c>
      <c r="W37" s="167">
        <v>0.128</v>
      </c>
      <c r="X37" s="167">
        <v>9.9000000000000005E-2</v>
      </c>
      <c r="Y37" s="167">
        <v>3.1160000000000001</v>
      </c>
      <c r="Z37" s="167">
        <v>0.999</v>
      </c>
      <c r="AA37" s="167">
        <v>0.68100000000000005</v>
      </c>
      <c r="AB37" s="167">
        <v>0.05</v>
      </c>
      <c r="AC37" s="167">
        <v>4.0000000000000001E-3</v>
      </c>
      <c r="AD37" s="169">
        <v>99.066000000000003</v>
      </c>
      <c r="AF37" s="177" t="s">
        <v>163</v>
      </c>
      <c r="AG37" s="178" t="s">
        <v>94</v>
      </c>
      <c r="AH37" s="178" t="s">
        <v>95</v>
      </c>
      <c r="AI37" s="178" t="s">
        <v>96</v>
      </c>
      <c r="AJ37" s="178" t="s">
        <v>97</v>
      </c>
      <c r="AK37" s="178" t="s">
        <v>98</v>
      </c>
      <c r="AL37" s="178" t="s">
        <v>99</v>
      </c>
      <c r="AM37" s="178" t="s">
        <v>100</v>
      </c>
      <c r="AN37" s="178" t="s">
        <v>101</v>
      </c>
      <c r="AO37" s="178" t="s">
        <v>102</v>
      </c>
      <c r="AP37" s="178" t="s">
        <v>103</v>
      </c>
      <c r="AQ37" s="178" t="s">
        <v>164</v>
      </c>
      <c r="AR37" s="178" t="s">
        <v>104</v>
      </c>
      <c r="AS37" s="179" t="s">
        <v>106</v>
      </c>
    </row>
    <row r="38" spans="2:45" ht="16">
      <c r="B38" s="16" t="s">
        <v>86</v>
      </c>
      <c r="C38" s="17">
        <v>0</v>
      </c>
      <c r="D38" s="18">
        <v>34</v>
      </c>
      <c r="E38" s="53">
        <v>75.507000000000005</v>
      </c>
      <c r="F38" s="54">
        <v>12.585000000000001</v>
      </c>
      <c r="G38" s="54">
        <v>3.9929999999999999</v>
      </c>
      <c r="H38" s="54">
        <v>0.189</v>
      </c>
      <c r="I38" s="54">
        <v>0.10100000000000001</v>
      </c>
      <c r="J38" s="54">
        <v>0.108</v>
      </c>
      <c r="K38" s="54">
        <v>3.2229999999999999</v>
      </c>
      <c r="L38" s="54">
        <v>0.99099999999999999</v>
      </c>
      <c r="M38" s="54">
        <v>0.621</v>
      </c>
      <c r="N38" s="54">
        <v>1.4E-2</v>
      </c>
      <c r="O38" s="54">
        <v>1.0999999999999999E-2</v>
      </c>
      <c r="P38" s="54">
        <v>3.1280000000000001</v>
      </c>
      <c r="Q38" s="56">
        <v>100.47199999999999</v>
      </c>
      <c r="R38" s="159"/>
      <c r="S38" s="53">
        <v>75.275000000000006</v>
      </c>
      <c r="T38" s="54">
        <v>12.47</v>
      </c>
      <c r="U38" s="54">
        <v>3.9470000000000001</v>
      </c>
      <c r="V38" s="54">
        <v>0.187</v>
      </c>
      <c r="W38" s="54">
        <v>0.10100000000000001</v>
      </c>
      <c r="X38" s="54">
        <v>0.108</v>
      </c>
      <c r="Y38" s="54">
        <v>3.206</v>
      </c>
      <c r="Z38" s="54">
        <v>0.98499999999999999</v>
      </c>
      <c r="AA38" s="54">
        <v>0.61699999999999999</v>
      </c>
      <c r="AB38" s="54">
        <v>1.4E-2</v>
      </c>
      <c r="AC38" s="54">
        <v>1.0999999999999999E-2</v>
      </c>
      <c r="AD38" s="56">
        <v>96.92</v>
      </c>
      <c r="AF38" s="180"/>
      <c r="AG38" s="181">
        <v>77.307000000000002</v>
      </c>
      <c r="AH38" s="181">
        <v>12.141</v>
      </c>
      <c r="AI38" s="181">
        <v>3.4</v>
      </c>
      <c r="AJ38" s="181">
        <v>3.9E-2</v>
      </c>
      <c r="AK38" s="181">
        <v>6.4000000000000001E-2</v>
      </c>
      <c r="AL38" s="181">
        <v>0.1</v>
      </c>
      <c r="AM38" s="181">
        <v>4.8659999999999997</v>
      </c>
      <c r="AN38" s="181">
        <v>0.434</v>
      </c>
      <c r="AO38" s="181">
        <v>1.1759999999999999</v>
      </c>
      <c r="AP38" s="181">
        <v>7.3999999999999996E-2</v>
      </c>
      <c r="AQ38" s="181" t="s">
        <v>165</v>
      </c>
      <c r="AR38" s="181">
        <v>1.7999999999999999E-2</v>
      </c>
      <c r="AS38" s="182">
        <v>99.619</v>
      </c>
    </row>
    <row r="39" spans="2:45" ht="16">
      <c r="B39" s="16" t="s">
        <v>86</v>
      </c>
      <c r="C39" s="17">
        <v>20.25</v>
      </c>
      <c r="D39" s="18">
        <v>35</v>
      </c>
      <c r="E39" s="53">
        <v>74.546000000000006</v>
      </c>
      <c r="F39" s="54">
        <v>12.449</v>
      </c>
      <c r="G39" s="54">
        <v>4.0490000000000004</v>
      </c>
      <c r="H39" s="54">
        <v>0.16700000000000001</v>
      </c>
      <c r="I39" s="54">
        <v>0.125</v>
      </c>
      <c r="J39" s="54">
        <v>0.129</v>
      </c>
      <c r="K39" s="54">
        <v>2.9260000000000002</v>
      </c>
      <c r="L39" s="54">
        <v>0.93899999999999995</v>
      </c>
      <c r="M39" s="54">
        <v>0.66800000000000004</v>
      </c>
      <c r="N39" s="54">
        <v>7.2999999999999995E-2</v>
      </c>
      <c r="O39" s="54">
        <v>1.2999999999999999E-2</v>
      </c>
      <c r="P39" s="54">
        <v>3.1280000000000001</v>
      </c>
      <c r="Q39" s="56">
        <v>99.210999999999999</v>
      </c>
      <c r="R39" s="159"/>
      <c r="S39" s="53">
        <v>74.317999999999998</v>
      </c>
      <c r="T39" s="54">
        <v>12.335000000000001</v>
      </c>
      <c r="U39" s="54">
        <v>4.0019999999999998</v>
      </c>
      <c r="V39" s="54">
        <v>0.16500000000000001</v>
      </c>
      <c r="W39" s="54">
        <v>0.124</v>
      </c>
      <c r="X39" s="54">
        <v>0.128</v>
      </c>
      <c r="Y39" s="54">
        <v>2.91</v>
      </c>
      <c r="Z39" s="54">
        <v>0.93400000000000005</v>
      </c>
      <c r="AA39" s="54">
        <v>0.66400000000000003</v>
      </c>
      <c r="AB39" s="54">
        <v>7.1999999999999995E-2</v>
      </c>
      <c r="AC39" s="54">
        <v>1.2999999999999999E-2</v>
      </c>
      <c r="AD39" s="56">
        <v>95.665000000000006</v>
      </c>
      <c r="AF39" s="180"/>
      <c r="AG39" s="181">
        <v>77.406999999999996</v>
      </c>
      <c r="AH39" s="181">
        <v>12.134</v>
      </c>
      <c r="AI39" s="181">
        <v>2.9129999999999998</v>
      </c>
      <c r="AJ39" s="181">
        <v>4.1000000000000002E-2</v>
      </c>
      <c r="AK39" s="181">
        <v>6.7000000000000004E-2</v>
      </c>
      <c r="AL39" s="181">
        <v>9.5000000000000001E-2</v>
      </c>
      <c r="AM39" s="181">
        <v>4.5229999999999997</v>
      </c>
      <c r="AN39" s="181">
        <v>0.41599999999999998</v>
      </c>
      <c r="AO39" s="181">
        <v>1.2090000000000001</v>
      </c>
      <c r="AP39" s="181">
        <v>1.4999999999999999E-2</v>
      </c>
      <c r="AQ39" s="181">
        <v>3.4000000000000002E-2</v>
      </c>
      <c r="AR39" s="181">
        <v>8.9999999999999993E-3</v>
      </c>
      <c r="AS39" s="182">
        <v>98.864999999999995</v>
      </c>
    </row>
    <row r="40" spans="2:45" ht="16">
      <c r="B40" s="16" t="s">
        <v>86</v>
      </c>
      <c r="C40" s="17">
        <v>40.5</v>
      </c>
      <c r="D40" s="18">
        <v>36</v>
      </c>
      <c r="E40" s="53">
        <v>74.564999999999998</v>
      </c>
      <c r="F40" s="54">
        <v>12.625999999999999</v>
      </c>
      <c r="G40" s="54">
        <v>4.032</v>
      </c>
      <c r="H40" s="54">
        <v>0.189</v>
      </c>
      <c r="I40" s="54">
        <v>0.154</v>
      </c>
      <c r="J40" s="54">
        <v>0.126</v>
      </c>
      <c r="K40" s="54">
        <v>3.1219999999999999</v>
      </c>
      <c r="L40" s="54">
        <v>0.93200000000000005</v>
      </c>
      <c r="M40" s="54">
        <v>0.73499999999999999</v>
      </c>
      <c r="N40" s="54">
        <v>1.4E-2</v>
      </c>
      <c r="O40" s="54">
        <v>8.9999999999999993E-3</v>
      </c>
      <c r="P40" s="54">
        <v>3.1280000000000001</v>
      </c>
      <c r="Q40" s="56">
        <v>99.632000000000005</v>
      </c>
      <c r="R40" s="159"/>
      <c r="S40" s="53">
        <v>74.337000000000003</v>
      </c>
      <c r="T40" s="54">
        <v>12.510999999999999</v>
      </c>
      <c r="U40" s="54">
        <v>3.9849999999999999</v>
      </c>
      <c r="V40" s="54">
        <v>0.187</v>
      </c>
      <c r="W40" s="54">
        <v>0.153</v>
      </c>
      <c r="X40" s="54">
        <v>0.125</v>
      </c>
      <c r="Y40" s="54">
        <v>3.105</v>
      </c>
      <c r="Z40" s="54">
        <v>0.92600000000000005</v>
      </c>
      <c r="AA40" s="54">
        <v>0.73</v>
      </c>
      <c r="AB40" s="54">
        <v>1.4E-2</v>
      </c>
      <c r="AC40" s="54">
        <v>8.9999999999999993E-3</v>
      </c>
      <c r="AD40" s="56">
        <v>96.084000000000003</v>
      </c>
      <c r="AF40" s="180"/>
      <c r="AG40" s="181">
        <v>76.775000000000006</v>
      </c>
      <c r="AH40" s="181">
        <v>12.337999999999999</v>
      </c>
      <c r="AI40" s="181">
        <v>3.637</v>
      </c>
      <c r="AJ40" s="181">
        <v>0.03</v>
      </c>
      <c r="AK40" s="181">
        <v>0.1</v>
      </c>
      <c r="AL40" s="181">
        <v>0.115</v>
      </c>
      <c r="AM40" s="181">
        <v>4.9829999999999997</v>
      </c>
      <c r="AN40" s="181">
        <v>0.46600000000000003</v>
      </c>
      <c r="AO40" s="181">
        <v>1.101</v>
      </c>
      <c r="AP40" s="181">
        <v>3.5000000000000003E-2</v>
      </c>
      <c r="AQ40" s="181">
        <v>4.0000000000000001E-3</v>
      </c>
      <c r="AR40" s="181" t="s">
        <v>165</v>
      </c>
      <c r="AS40" s="182">
        <v>99.582999999999998</v>
      </c>
    </row>
    <row r="41" spans="2:45" ht="16">
      <c r="B41" s="16" t="s">
        <v>86</v>
      </c>
      <c r="C41" s="17">
        <v>60.74</v>
      </c>
      <c r="D41" s="18">
        <v>37</v>
      </c>
      <c r="E41" s="53">
        <v>76.619</v>
      </c>
      <c r="F41" s="54">
        <v>12.624000000000001</v>
      </c>
      <c r="G41" s="54">
        <v>3.9980000000000002</v>
      </c>
      <c r="H41" s="54">
        <v>0.17299999999999999</v>
      </c>
      <c r="I41" s="54">
        <v>0.112</v>
      </c>
      <c r="J41" s="54">
        <v>0.112</v>
      </c>
      <c r="K41" s="54">
        <v>3.04</v>
      </c>
      <c r="L41" s="54">
        <v>0.95</v>
      </c>
      <c r="M41" s="54">
        <v>0.67400000000000004</v>
      </c>
      <c r="N41" s="54">
        <v>-3.0000000000000001E-3</v>
      </c>
      <c r="O41" s="54">
        <v>7.0000000000000001E-3</v>
      </c>
      <c r="P41" s="54">
        <v>3.1280000000000001</v>
      </c>
      <c r="Q41" s="56">
        <v>101.437</v>
      </c>
      <c r="R41" s="159"/>
      <c r="S41" s="53">
        <v>76.385000000000005</v>
      </c>
      <c r="T41" s="54">
        <v>12.509</v>
      </c>
      <c r="U41" s="54">
        <v>3.952</v>
      </c>
      <c r="V41" s="54">
        <v>0.17100000000000001</v>
      </c>
      <c r="W41" s="54">
        <v>0.111</v>
      </c>
      <c r="X41" s="54">
        <v>0.112</v>
      </c>
      <c r="Y41" s="54">
        <v>3.024</v>
      </c>
      <c r="Z41" s="54">
        <v>0.94499999999999995</v>
      </c>
      <c r="AA41" s="54">
        <v>0.67</v>
      </c>
      <c r="AB41" s="54">
        <v>-3.0000000000000001E-3</v>
      </c>
      <c r="AC41" s="54">
        <v>7.0000000000000001E-3</v>
      </c>
      <c r="AD41" s="56">
        <v>97.885999999999996</v>
      </c>
      <c r="AF41" s="180"/>
      <c r="AG41" s="181">
        <v>78.203000000000003</v>
      </c>
      <c r="AH41" s="181">
        <v>12.143000000000001</v>
      </c>
      <c r="AI41" s="181">
        <v>2.609</v>
      </c>
      <c r="AJ41" s="181">
        <v>4.5999999999999999E-2</v>
      </c>
      <c r="AK41" s="181">
        <v>9.6000000000000002E-2</v>
      </c>
      <c r="AL41" s="181">
        <v>9.7000000000000003E-2</v>
      </c>
      <c r="AM41" s="181">
        <v>5.0110000000000001</v>
      </c>
      <c r="AN41" s="181">
        <v>0.436</v>
      </c>
      <c r="AO41" s="181">
        <v>1.0980000000000001</v>
      </c>
      <c r="AP41" s="181">
        <v>2.4E-2</v>
      </c>
      <c r="AQ41" s="181" t="s">
        <v>165</v>
      </c>
      <c r="AR41" s="181">
        <v>1.9E-2</v>
      </c>
      <c r="AS41" s="182">
        <v>99.78</v>
      </c>
    </row>
    <row r="42" spans="2:45" ht="16">
      <c r="B42" s="16" t="s">
        <v>86</v>
      </c>
      <c r="C42" s="17">
        <v>80.989999999999995</v>
      </c>
      <c r="D42" s="18">
        <v>38</v>
      </c>
      <c r="E42" s="53">
        <v>76.34</v>
      </c>
      <c r="F42" s="54">
        <v>12.547000000000001</v>
      </c>
      <c r="G42" s="54">
        <v>4.0839999999999996</v>
      </c>
      <c r="H42" s="54">
        <v>0.185</v>
      </c>
      <c r="I42" s="54">
        <v>0.124</v>
      </c>
      <c r="J42" s="54">
        <v>0.113</v>
      </c>
      <c r="K42" s="54">
        <v>3.05</v>
      </c>
      <c r="L42" s="54">
        <v>0.98799999999999999</v>
      </c>
      <c r="M42" s="54">
        <v>0.70199999999999996</v>
      </c>
      <c r="N42" s="54">
        <v>8.0000000000000002E-3</v>
      </c>
      <c r="O42" s="54">
        <v>4.0000000000000001E-3</v>
      </c>
      <c r="P42" s="54">
        <v>3.1280000000000001</v>
      </c>
      <c r="Q42" s="56">
        <v>101.274</v>
      </c>
      <c r="R42" s="159"/>
      <c r="S42" s="53">
        <v>76.105999999999995</v>
      </c>
      <c r="T42" s="54">
        <v>12.433</v>
      </c>
      <c r="U42" s="54">
        <v>4.0380000000000003</v>
      </c>
      <c r="V42" s="54">
        <v>0.184</v>
      </c>
      <c r="W42" s="54">
        <v>0.123</v>
      </c>
      <c r="X42" s="54">
        <v>0.113</v>
      </c>
      <c r="Y42" s="54">
        <v>3.0329999999999999</v>
      </c>
      <c r="Z42" s="54">
        <v>0.98199999999999998</v>
      </c>
      <c r="AA42" s="54">
        <v>0.69699999999999995</v>
      </c>
      <c r="AB42" s="54">
        <v>8.0000000000000002E-3</v>
      </c>
      <c r="AC42" s="54">
        <v>4.0000000000000001E-3</v>
      </c>
      <c r="AD42" s="56">
        <v>97.721999999999994</v>
      </c>
      <c r="AF42" s="180"/>
      <c r="AG42" s="181">
        <v>76.301000000000002</v>
      </c>
      <c r="AH42" s="181">
        <v>12.167999999999999</v>
      </c>
      <c r="AI42" s="181">
        <v>3.6459999999999999</v>
      </c>
      <c r="AJ42" s="181">
        <v>3.7999999999999999E-2</v>
      </c>
      <c r="AK42" s="181">
        <v>8.5000000000000006E-2</v>
      </c>
      <c r="AL42" s="181">
        <v>0.104</v>
      </c>
      <c r="AM42" s="181">
        <v>5.0359999999999996</v>
      </c>
      <c r="AN42" s="181">
        <v>0.439</v>
      </c>
      <c r="AO42" s="181">
        <v>1.1499999999999999</v>
      </c>
      <c r="AP42" s="181">
        <v>1.7999999999999999E-2</v>
      </c>
      <c r="AQ42" s="181">
        <v>8.0000000000000002E-3</v>
      </c>
      <c r="AR42" s="181">
        <v>0</v>
      </c>
      <c r="AS42" s="182">
        <v>98.992999999999995</v>
      </c>
    </row>
    <row r="43" spans="2:45" ht="16">
      <c r="B43" s="16" t="s">
        <v>86</v>
      </c>
      <c r="C43" s="17">
        <v>101.24</v>
      </c>
      <c r="D43" s="18">
        <v>39</v>
      </c>
      <c r="E43" s="53">
        <v>76.850999999999999</v>
      </c>
      <c r="F43" s="54">
        <v>12.686999999999999</v>
      </c>
      <c r="G43" s="54">
        <v>4.008</v>
      </c>
      <c r="H43" s="54">
        <v>0.16400000000000001</v>
      </c>
      <c r="I43" s="54">
        <v>0.123</v>
      </c>
      <c r="J43" s="54">
        <v>0.114</v>
      </c>
      <c r="K43" s="54">
        <v>3.0750000000000002</v>
      </c>
      <c r="L43" s="54">
        <v>0.95399999999999996</v>
      </c>
      <c r="M43" s="54">
        <v>0.66300000000000003</v>
      </c>
      <c r="N43" s="54">
        <v>3.4000000000000002E-2</v>
      </c>
      <c r="O43" s="54">
        <v>0.01</v>
      </c>
      <c r="P43" s="54">
        <v>3.1280000000000001</v>
      </c>
      <c r="Q43" s="55">
        <v>101.81</v>
      </c>
      <c r="R43" s="153"/>
      <c r="S43" s="53">
        <v>76.616</v>
      </c>
      <c r="T43" s="54">
        <v>12.571999999999999</v>
      </c>
      <c r="U43" s="54">
        <v>3.9630000000000001</v>
      </c>
      <c r="V43" s="54">
        <v>0.16200000000000001</v>
      </c>
      <c r="W43" s="54">
        <v>0.122</v>
      </c>
      <c r="X43" s="54">
        <v>0.113</v>
      </c>
      <c r="Y43" s="54">
        <v>3.0579999999999998</v>
      </c>
      <c r="Z43" s="54">
        <v>0.94799999999999995</v>
      </c>
      <c r="AA43" s="54">
        <v>0.65800000000000003</v>
      </c>
      <c r="AB43" s="54">
        <v>3.3000000000000002E-2</v>
      </c>
      <c r="AC43" s="54">
        <v>0.01</v>
      </c>
      <c r="AD43" s="56">
        <v>98.257000000000005</v>
      </c>
      <c r="AF43" s="180"/>
      <c r="AG43" s="181">
        <v>75.715999999999994</v>
      </c>
      <c r="AH43" s="181">
        <v>12.07</v>
      </c>
      <c r="AI43" s="181">
        <v>3.6640000000000001</v>
      </c>
      <c r="AJ43" s="181">
        <v>2.3E-2</v>
      </c>
      <c r="AK43" s="181">
        <v>8.4000000000000005E-2</v>
      </c>
      <c r="AL43" s="181">
        <v>0.1</v>
      </c>
      <c r="AM43" s="181">
        <v>5.149</v>
      </c>
      <c r="AN43" s="181">
        <v>0.44600000000000001</v>
      </c>
      <c r="AO43" s="181">
        <v>1.115</v>
      </c>
      <c r="AP43" s="181">
        <v>1.4999999999999999E-2</v>
      </c>
      <c r="AQ43" s="181" t="s">
        <v>165</v>
      </c>
      <c r="AR43" s="181">
        <v>2E-3</v>
      </c>
      <c r="AS43" s="182">
        <v>98.385000000000005</v>
      </c>
    </row>
    <row r="44" spans="2:45" ht="16">
      <c r="B44" s="140" t="s">
        <v>85</v>
      </c>
      <c r="C44" s="148">
        <v>0</v>
      </c>
      <c r="D44" s="141">
        <v>40</v>
      </c>
      <c r="E44" s="150">
        <v>74.978999999999999</v>
      </c>
      <c r="F44" s="151">
        <v>12.191000000000001</v>
      </c>
      <c r="G44" s="151">
        <v>3.5579999999999998</v>
      </c>
      <c r="H44" s="151">
        <v>0.16800000000000001</v>
      </c>
      <c r="I44" s="151">
        <v>0.15</v>
      </c>
      <c r="J44" s="151">
        <v>9.7000000000000003E-2</v>
      </c>
      <c r="K44" s="151">
        <v>3.363</v>
      </c>
      <c r="L44" s="151">
        <v>0.97799999999999998</v>
      </c>
      <c r="M44" s="151">
        <v>0.61099999999999999</v>
      </c>
      <c r="N44" s="151">
        <v>4.4999999999999998E-2</v>
      </c>
      <c r="O44" s="151">
        <v>1.7999999999999999E-2</v>
      </c>
      <c r="P44" s="151">
        <v>4.3259999999999996</v>
      </c>
      <c r="Q44" s="154">
        <v>100.483</v>
      </c>
      <c r="R44" s="159"/>
      <c r="S44" s="150">
        <v>74.653000000000006</v>
      </c>
      <c r="T44" s="151">
        <v>12.036</v>
      </c>
      <c r="U44" s="151">
        <v>3.5009999999999999</v>
      </c>
      <c r="V44" s="151">
        <v>0.16600000000000001</v>
      </c>
      <c r="W44" s="151">
        <v>0.14899999999999999</v>
      </c>
      <c r="X44" s="151">
        <v>9.7000000000000003E-2</v>
      </c>
      <c r="Y44" s="151">
        <v>3.3380000000000001</v>
      </c>
      <c r="Z44" s="151">
        <v>0.97</v>
      </c>
      <c r="AA44" s="151">
        <v>0.60599999999999998</v>
      </c>
      <c r="AB44" s="151">
        <v>4.3999999999999997E-2</v>
      </c>
      <c r="AC44" s="151">
        <v>1.7999999999999999E-2</v>
      </c>
      <c r="AD44" s="154">
        <v>95.578000000000003</v>
      </c>
      <c r="AF44" s="180"/>
      <c r="AG44" s="181">
        <v>76.408000000000001</v>
      </c>
      <c r="AH44" s="181">
        <v>11.923999999999999</v>
      </c>
      <c r="AI44" s="181">
        <v>3.8130000000000002</v>
      </c>
      <c r="AJ44" s="181">
        <v>2.5999999999999999E-2</v>
      </c>
      <c r="AK44" s="181">
        <v>3.5000000000000003E-2</v>
      </c>
      <c r="AL44" s="181">
        <v>9.7000000000000003E-2</v>
      </c>
      <c r="AM44" s="181">
        <v>4.9729999999999999</v>
      </c>
      <c r="AN44" s="181">
        <v>0.45400000000000001</v>
      </c>
      <c r="AO44" s="181">
        <v>1.177</v>
      </c>
      <c r="AP44" s="181">
        <v>7.6999999999999999E-2</v>
      </c>
      <c r="AQ44" s="181" t="s">
        <v>165</v>
      </c>
      <c r="AR44" s="181">
        <v>2.1999999999999999E-2</v>
      </c>
      <c r="AS44" s="182">
        <v>99.004000000000005</v>
      </c>
    </row>
    <row r="45" spans="2:45" ht="16">
      <c r="B45" s="89" t="s">
        <v>85</v>
      </c>
      <c r="C45" s="95">
        <v>18.71</v>
      </c>
      <c r="D45" s="50">
        <v>41</v>
      </c>
      <c r="E45" s="158">
        <v>72.685000000000002</v>
      </c>
      <c r="F45" s="159">
        <v>12.374000000000001</v>
      </c>
      <c r="G45" s="159">
        <v>3.669</v>
      </c>
      <c r="H45" s="159">
        <v>0.156</v>
      </c>
      <c r="I45" s="159">
        <v>9.8000000000000004E-2</v>
      </c>
      <c r="J45" s="159">
        <v>0.14299999999999999</v>
      </c>
      <c r="K45" s="159">
        <v>3.29</v>
      </c>
      <c r="L45" s="159">
        <v>0.79900000000000004</v>
      </c>
      <c r="M45" s="159">
        <v>0.72299999999999998</v>
      </c>
      <c r="N45" s="159">
        <v>8.1000000000000003E-2</v>
      </c>
      <c r="O45" s="159">
        <v>1.4999999999999999E-2</v>
      </c>
      <c r="P45" s="159">
        <v>4.3259999999999996</v>
      </c>
      <c r="Q45" s="160">
        <v>98.358000000000004</v>
      </c>
      <c r="R45" s="153"/>
      <c r="S45" s="158">
        <v>72.373000000000005</v>
      </c>
      <c r="T45" s="159">
        <v>12.215999999999999</v>
      </c>
      <c r="U45" s="159">
        <v>3.61</v>
      </c>
      <c r="V45" s="159">
        <v>0.154</v>
      </c>
      <c r="W45" s="159">
        <v>9.7000000000000003E-2</v>
      </c>
      <c r="X45" s="159">
        <v>0.14199999999999999</v>
      </c>
      <c r="Y45" s="159">
        <v>3.266</v>
      </c>
      <c r="Z45" s="159">
        <v>0.79200000000000004</v>
      </c>
      <c r="AA45" s="159">
        <v>0.71599999999999997</v>
      </c>
      <c r="AB45" s="159">
        <v>8.1000000000000003E-2</v>
      </c>
      <c r="AC45" s="159">
        <v>1.4999999999999999E-2</v>
      </c>
      <c r="AD45" s="161">
        <v>93.462000000000003</v>
      </c>
      <c r="AF45" s="180"/>
      <c r="AG45" s="181">
        <v>77.692999999999998</v>
      </c>
      <c r="AH45" s="181">
        <v>12.28</v>
      </c>
      <c r="AI45" s="181">
        <v>3.762</v>
      </c>
      <c r="AJ45" s="181">
        <v>3.3000000000000002E-2</v>
      </c>
      <c r="AK45" s="181">
        <v>8.4000000000000005E-2</v>
      </c>
      <c r="AL45" s="181">
        <v>0.10299999999999999</v>
      </c>
      <c r="AM45" s="181">
        <v>4.8869999999999996</v>
      </c>
      <c r="AN45" s="181">
        <v>0.42799999999999999</v>
      </c>
      <c r="AO45" s="181">
        <v>1.151</v>
      </c>
      <c r="AP45" s="181">
        <v>1.2E-2</v>
      </c>
      <c r="AQ45" s="181" t="s">
        <v>165</v>
      </c>
      <c r="AR45" s="181" t="s">
        <v>165</v>
      </c>
      <c r="AS45" s="182">
        <v>100.431</v>
      </c>
    </row>
    <row r="46" spans="2:45" ht="16">
      <c r="B46" s="89" t="s">
        <v>85</v>
      </c>
      <c r="C46" s="95">
        <v>37.380000000000003</v>
      </c>
      <c r="D46" s="50">
        <v>42</v>
      </c>
      <c r="E46" s="158">
        <v>73.623999999999995</v>
      </c>
      <c r="F46" s="159">
        <v>12.282999999999999</v>
      </c>
      <c r="G46" s="159">
        <v>3.7360000000000002</v>
      </c>
      <c r="H46" s="159">
        <v>0.17299999999999999</v>
      </c>
      <c r="I46" s="159">
        <v>0.121</v>
      </c>
      <c r="J46" s="159">
        <v>0.11600000000000001</v>
      </c>
      <c r="K46" s="159">
        <v>3.3969999999999998</v>
      </c>
      <c r="L46" s="159">
        <v>0.89</v>
      </c>
      <c r="M46" s="159">
        <v>0.6</v>
      </c>
      <c r="N46" s="159">
        <v>5.2999999999999999E-2</v>
      </c>
      <c r="O46" s="159">
        <v>1.4E-2</v>
      </c>
      <c r="P46" s="159">
        <v>4.3259999999999996</v>
      </c>
      <c r="Q46" s="161">
        <v>99.332999999999998</v>
      </c>
      <c r="R46" s="159"/>
      <c r="S46" s="158">
        <v>73.307000000000002</v>
      </c>
      <c r="T46" s="159">
        <v>12.125999999999999</v>
      </c>
      <c r="U46" s="159">
        <v>3.6760000000000002</v>
      </c>
      <c r="V46" s="159">
        <v>0.17100000000000001</v>
      </c>
      <c r="W46" s="159">
        <v>0.12</v>
      </c>
      <c r="X46" s="159">
        <v>0.11600000000000001</v>
      </c>
      <c r="Y46" s="159">
        <v>3.3719999999999999</v>
      </c>
      <c r="Z46" s="159">
        <v>0.88300000000000001</v>
      </c>
      <c r="AA46" s="159">
        <v>0.59499999999999997</v>
      </c>
      <c r="AB46" s="159">
        <v>5.2999999999999999E-2</v>
      </c>
      <c r="AC46" s="159">
        <v>1.4E-2</v>
      </c>
      <c r="AD46" s="161">
        <v>94.432000000000002</v>
      </c>
      <c r="AF46" s="180"/>
      <c r="AG46" s="181"/>
      <c r="AH46" s="181"/>
      <c r="AI46" s="181"/>
      <c r="AJ46" s="181"/>
      <c r="AK46" s="181"/>
      <c r="AL46" s="181"/>
      <c r="AM46" s="181"/>
      <c r="AN46" s="181"/>
      <c r="AO46" s="181"/>
      <c r="AP46" s="181"/>
      <c r="AQ46" s="181"/>
      <c r="AR46" s="181"/>
      <c r="AS46" s="182"/>
    </row>
    <row r="47" spans="2:45" ht="16">
      <c r="B47" s="89" t="s">
        <v>85</v>
      </c>
      <c r="C47" s="95">
        <v>56.09</v>
      </c>
      <c r="D47" s="50">
        <v>43</v>
      </c>
      <c r="E47" s="158">
        <v>75.384</v>
      </c>
      <c r="F47" s="159">
        <v>12.182</v>
      </c>
      <c r="G47" s="159">
        <v>3.5579999999999998</v>
      </c>
      <c r="H47" s="159">
        <v>0.18099999999999999</v>
      </c>
      <c r="I47" s="159">
        <v>0.128</v>
      </c>
      <c r="J47" s="159">
        <v>0.114</v>
      </c>
      <c r="K47" s="159">
        <v>3.1179999999999999</v>
      </c>
      <c r="L47" s="159">
        <v>0.88200000000000001</v>
      </c>
      <c r="M47" s="159">
        <v>0.56999999999999995</v>
      </c>
      <c r="N47" s="159">
        <v>6.2E-2</v>
      </c>
      <c r="O47" s="159">
        <v>1.2E-2</v>
      </c>
      <c r="P47" s="159">
        <v>4.3259999999999996</v>
      </c>
      <c r="Q47" s="161">
        <v>100.51600000000001</v>
      </c>
      <c r="R47" s="159"/>
      <c r="S47" s="158">
        <v>75.058999999999997</v>
      </c>
      <c r="T47" s="159">
        <v>12.028</v>
      </c>
      <c r="U47" s="159">
        <v>3.5009999999999999</v>
      </c>
      <c r="V47" s="159">
        <v>0.17799999999999999</v>
      </c>
      <c r="W47" s="159">
        <v>0.126</v>
      </c>
      <c r="X47" s="159">
        <v>0.114</v>
      </c>
      <c r="Y47" s="159">
        <v>3.0950000000000002</v>
      </c>
      <c r="Z47" s="159">
        <v>0.874</v>
      </c>
      <c r="AA47" s="159">
        <v>0.56499999999999995</v>
      </c>
      <c r="AB47" s="159">
        <v>6.0999999999999999E-2</v>
      </c>
      <c r="AC47" s="159">
        <v>1.2E-2</v>
      </c>
      <c r="AD47" s="161">
        <v>95.614000000000004</v>
      </c>
      <c r="AF47" s="180" t="s">
        <v>166</v>
      </c>
      <c r="AG47" s="181">
        <f>AVERAGE(AG38:AG45)</f>
        <v>76.976249999999993</v>
      </c>
      <c r="AH47" s="181">
        <f t="shared" ref="AH47:AR47" si="0">AVERAGE(AH38:AH45)</f>
        <v>12.149750000000001</v>
      </c>
      <c r="AI47" s="181">
        <f t="shared" si="0"/>
        <v>3.4304999999999999</v>
      </c>
      <c r="AJ47" s="181">
        <f t="shared" si="0"/>
        <v>3.4500000000000003E-2</v>
      </c>
      <c r="AK47" s="181">
        <f t="shared" si="0"/>
        <v>7.6874999999999999E-2</v>
      </c>
      <c r="AL47" s="181">
        <f t="shared" si="0"/>
        <v>0.10137499999999999</v>
      </c>
      <c r="AM47" s="181">
        <f t="shared" si="0"/>
        <v>4.9284999999999997</v>
      </c>
      <c r="AN47" s="181">
        <f t="shared" si="0"/>
        <v>0.43987500000000002</v>
      </c>
      <c r="AO47" s="181">
        <f t="shared" si="0"/>
        <v>1.147125</v>
      </c>
      <c r="AP47" s="181">
        <f t="shared" si="0"/>
        <v>3.3750000000000002E-2</v>
      </c>
      <c r="AQ47" s="183">
        <f>AVERAGE(AQ39,AQ40,AQ42)</f>
        <v>1.5333333333333336E-2</v>
      </c>
      <c r="AR47" s="183">
        <f t="shared" si="0"/>
        <v>1.1666666666666667E-2</v>
      </c>
      <c r="AS47" s="182">
        <f>SUM(AG47:AR47)</f>
        <v>99.345499999999987</v>
      </c>
    </row>
    <row r="48" spans="2:45" ht="16">
      <c r="B48" s="90" t="s">
        <v>85</v>
      </c>
      <c r="C48" s="97">
        <v>74.760000000000005</v>
      </c>
      <c r="D48" s="96">
        <v>44</v>
      </c>
      <c r="E48" s="166">
        <v>73.748999999999995</v>
      </c>
      <c r="F48" s="167">
        <v>12.15</v>
      </c>
      <c r="G48" s="167">
        <v>3.7959999999999998</v>
      </c>
      <c r="H48" s="167">
        <v>0.16300000000000001</v>
      </c>
      <c r="I48" s="167">
        <v>0.105</v>
      </c>
      <c r="J48" s="167">
        <v>0.107</v>
      </c>
      <c r="K48" s="167">
        <v>3.306</v>
      </c>
      <c r="L48" s="167">
        <v>0.92</v>
      </c>
      <c r="M48" s="167">
        <v>0.69199999999999995</v>
      </c>
      <c r="N48" s="167">
        <v>8.4000000000000005E-2</v>
      </c>
      <c r="O48" s="167">
        <v>0.01</v>
      </c>
      <c r="P48" s="167">
        <v>4.3259999999999996</v>
      </c>
      <c r="Q48" s="169">
        <v>99.408000000000001</v>
      </c>
      <c r="R48" s="159"/>
      <c r="S48" s="166">
        <v>73.430999999999997</v>
      </c>
      <c r="T48" s="167">
        <v>11.996</v>
      </c>
      <c r="U48" s="167">
        <v>3.7349999999999999</v>
      </c>
      <c r="V48" s="167">
        <v>0.161</v>
      </c>
      <c r="W48" s="167">
        <v>0.104</v>
      </c>
      <c r="X48" s="167">
        <v>0.106</v>
      </c>
      <c r="Y48" s="167">
        <v>3.282</v>
      </c>
      <c r="Z48" s="167">
        <v>0.91200000000000003</v>
      </c>
      <c r="AA48" s="167">
        <v>0.68600000000000005</v>
      </c>
      <c r="AB48" s="167">
        <v>8.3000000000000004E-2</v>
      </c>
      <c r="AC48" s="167">
        <v>0.01</v>
      </c>
      <c r="AD48" s="169">
        <v>94.507999999999996</v>
      </c>
      <c r="AF48" s="180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182"/>
    </row>
    <row r="49" spans="2:45" ht="16">
      <c r="B49" s="16" t="s">
        <v>167</v>
      </c>
      <c r="C49" s="17">
        <v>0</v>
      </c>
      <c r="D49" s="18">
        <v>45</v>
      </c>
      <c r="E49" s="53">
        <v>73.159000000000006</v>
      </c>
      <c r="F49" s="54">
        <v>12.377000000000001</v>
      </c>
      <c r="G49" s="54">
        <v>3.6429999999999998</v>
      </c>
      <c r="H49" s="54">
        <v>0.21199999999999999</v>
      </c>
      <c r="I49" s="54">
        <v>0.14899999999999999</v>
      </c>
      <c r="J49" s="54">
        <v>0.105</v>
      </c>
      <c r="K49" s="54">
        <v>3.1179999999999999</v>
      </c>
      <c r="L49" s="54">
        <v>0.97</v>
      </c>
      <c r="M49" s="54">
        <v>0.80700000000000005</v>
      </c>
      <c r="N49" s="54">
        <v>7.5999999999999998E-2</v>
      </c>
      <c r="O49" s="54">
        <v>0</v>
      </c>
      <c r="P49" s="54">
        <v>4.3079999999999998</v>
      </c>
      <c r="Q49" s="56">
        <v>98.921999999999997</v>
      </c>
      <c r="R49" s="159"/>
      <c r="S49" s="53">
        <v>72.847999999999999</v>
      </c>
      <c r="T49" s="54">
        <v>12.221</v>
      </c>
      <c r="U49" s="54">
        <v>3.585</v>
      </c>
      <c r="V49" s="54">
        <v>0.20899999999999999</v>
      </c>
      <c r="W49" s="54">
        <v>0.14799999999999999</v>
      </c>
      <c r="X49" s="54">
        <v>0.104</v>
      </c>
      <c r="Y49" s="54">
        <v>3.0950000000000002</v>
      </c>
      <c r="Z49" s="54">
        <v>0.96199999999999997</v>
      </c>
      <c r="AA49" s="54">
        <v>0.79900000000000004</v>
      </c>
      <c r="AB49" s="54">
        <v>7.4999999999999997E-2</v>
      </c>
      <c r="AC49" s="54">
        <v>0</v>
      </c>
      <c r="AD49" s="56">
        <v>94.046000000000006</v>
      </c>
      <c r="AF49" s="180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2"/>
    </row>
    <row r="50" spans="2:45" ht="16">
      <c r="B50" s="16" t="s">
        <v>167</v>
      </c>
      <c r="C50" s="17">
        <v>22.59</v>
      </c>
      <c r="D50" s="18">
        <v>46</v>
      </c>
      <c r="E50" s="53">
        <v>73.963999999999999</v>
      </c>
      <c r="F50" s="54">
        <v>12.208</v>
      </c>
      <c r="G50" s="54">
        <v>3.9169999999999998</v>
      </c>
      <c r="H50" s="54">
        <v>0.19700000000000001</v>
      </c>
      <c r="I50" s="54">
        <v>0.11899999999999999</v>
      </c>
      <c r="J50" s="54">
        <v>0.1</v>
      </c>
      <c r="K50" s="54">
        <v>3.07</v>
      </c>
      <c r="L50" s="54">
        <v>0.95499999999999996</v>
      </c>
      <c r="M50" s="54">
        <v>0.66500000000000004</v>
      </c>
      <c r="N50" s="54">
        <v>2.5000000000000001E-2</v>
      </c>
      <c r="O50" s="54">
        <v>1.0999999999999999E-2</v>
      </c>
      <c r="P50" s="54">
        <v>4.3079999999999998</v>
      </c>
      <c r="Q50" s="56">
        <v>99.54</v>
      </c>
      <c r="R50" s="159"/>
      <c r="S50" s="53">
        <v>73.650000000000006</v>
      </c>
      <c r="T50" s="54">
        <v>12.054</v>
      </c>
      <c r="U50" s="54">
        <v>3.855</v>
      </c>
      <c r="V50" s="54">
        <v>0.19400000000000001</v>
      </c>
      <c r="W50" s="54">
        <v>0.11799999999999999</v>
      </c>
      <c r="X50" s="54">
        <v>9.9000000000000005E-2</v>
      </c>
      <c r="Y50" s="54">
        <v>3.048</v>
      </c>
      <c r="Z50" s="54">
        <v>0.94799999999999995</v>
      </c>
      <c r="AA50" s="54">
        <v>0.65900000000000003</v>
      </c>
      <c r="AB50" s="54">
        <v>2.5000000000000001E-2</v>
      </c>
      <c r="AC50" s="54">
        <v>1.0999999999999999E-2</v>
      </c>
      <c r="AD50" s="56">
        <v>94.661000000000001</v>
      </c>
      <c r="AF50" s="180" t="s">
        <v>168</v>
      </c>
      <c r="AG50" s="181">
        <f>STDEV(AG38:AG45)</f>
        <v>0.82125248423194708</v>
      </c>
      <c r="AH50" s="181">
        <f t="shared" ref="AH50:AR50" si="1">STDEV(AH38:AH45)</f>
        <v>0.12560112601861023</v>
      </c>
      <c r="AI50" s="181">
        <f t="shared" si="1"/>
        <v>0.43808055358412235</v>
      </c>
      <c r="AJ50" s="181">
        <f t="shared" si="1"/>
        <v>7.8740078740117975E-3</v>
      </c>
      <c r="AK50" s="181">
        <f t="shared" si="1"/>
        <v>2.099277086454834E-2</v>
      </c>
      <c r="AL50" s="181">
        <f t="shared" si="1"/>
        <v>6.3005101834239232E-3</v>
      </c>
      <c r="AM50" s="181">
        <f t="shared" si="1"/>
        <v>0.18593086272667522</v>
      </c>
      <c r="AN50" s="181">
        <f t="shared" si="1"/>
        <v>1.549596721731175E-2</v>
      </c>
      <c r="AO50" s="181">
        <f t="shared" si="1"/>
        <v>3.9912180382148291E-2</v>
      </c>
      <c r="AP50" s="181">
        <f t="shared" si="1"/>
        <v>2.675684158170712E-2</v>
      </c>
      <c r="AQ50" s="181">
        <f t="shared" si="1"/>
        <v>1.6289055630494154E-2</v>
      </c>
      <c r="AR50" s="181">
        <f t="shared" si="1"/>
        <v>9.3523615556000937E-3</v>
      </c>
      <c r="AS50" s="182"/>
    </row>
    <row r="51" spans="2:45" ht="16">
      <c r="B51" s="16" t="s">
        <v>167</v>
      </c>
      <c r="C51" s="17">
        <v>45.18</v>
      </c>
      <c r="D51" s="18">
        <v>47</v>
      </c>
      <c r="E51" s="53">
        <v>72.760999999999996</v>
      </c>
      <c r="F51" s="54">
        <v>12.196999999999999</v>
      </c>
      <c r="G51" s="54">
        <v>3.855</v>
      </c>
      <c r="H51" s="54">
        <v>0.2</v>
      </c>
      <c r="I51" s="54">
        <v>0.13200000000000001</v>
      </c>
      <c r="J51" s="54">
        <v>0.11700000000000001</v>
      </c>
      <c r="K51" s="54">
        <v>3.2250000000000001</v>
      </c>
      <c r="L51" s="54">
        <v>0.95099999999999996</v>
      </c>
      <c r="M51" s="54">
        <v>0.69499999999999995</v>
      </c>
      <c r="N51" s="54">
        <v>5.8999999999999997E-2</v>
      </c>
      <c r="O51" s="54">
        <v>1.6E-2</v>
      </c>
      <c r="P51" s="54">
        <v>4.3079999999999998</v>
      </c>
      <c r="Q51" s="56">
        <v>98.515000000000001</v>
      </c>
      <c r="R51" s="159"/>
      <c r="S51" s="53">
        <v>72.450999999999993</v>
      </c>
      <c r="T51" s="54">
        <v>12.042</v>
      </c>
      <c r="U51" s="54">
        <v>3.7930000000000001</v>
      </c>
      <c r="V51" s="54">
        <v>0.19700000000000001</v>
      </c>
      <c r="W51" s="54">
        <v>0.13100000000000001</v>
      </c>
      <c r="X51" s="54">
        <v>0.11600000000000001</v>
      </c>
      <c r="Y51" s="54">
        <v>3.2010000000000001</v>
      </c>
      <c r="Z51" s="54">
        <v>0.94299999999999995</v>
      </c>
      <c r="AA51" s="54">
        <v>0.68899999999999995</v>
      </c>
      <c r="AB51" s="54">
        <v>5.8000000000000003E-2</v>
      </c>
      <c r="AC51" s="54">
        <v>1.6E-2</v>
      </c>
      <c r="AD51" s="56">
        <v>93.638000000000005</v>
      </c>
      <c r="AF51" s="180" t="s">
        <v>169</v>
      </c>
      <c r="AG51" s="49">
        <f>AG50*2</f>
        <v>1.6425049684638942</v>
      </c>
      <c r="AH51" s="49">
        <f t="shared" ref="AH51:AR51" si="2">AH50*2</f>
        <v>0.25120225203722046</v>
      </c>
      <c r="AI51" s="49">
        <f t="shared" si="2"/>
        <v>0.87616110716824469</v>
      </c>
      <c r="AJ51" s="49">
        <f t="shared" si="2"/>
        <v>1.5748015748023595E-2</v>
      </c>
      <c r="AK51" s="49">
        <f t="shared" si="2"/>
        <v>4.198554172909668E-2</v>
      </c>
      <c r="AL51" s="49">
        <f t="shared" si="2"/>
        <v>1.2601020366847846E-2</v>
      </c>
      <c r="AM51" s="49">
        <f t="shared" si="2"/>
        <v>0.37186172545335044</v>
      </c>
      <c r="AN51" s="49">
        <f t="shared" si="2"/>
        <v>3.0991934434623499E-2</v>
      </c>
      <c r="AO51" s="49">
        <f t="shared" si="2"/>
        <v>7.9824360764296581E-2</v>
      </c>
      <c r="AP51" s="49">
        <f t="shared" si="2"/>
        <v>5.351368316341424E-2</v>
      </c>
      <c r="AQ51" s="49">
        <f t="shared" si="2"/>
        <v>3.2578111260988307E-2</v>
      </c>
      <c r="AR51" s="49">
        <f t="shared" si="2"/>
        <v>1.8704723111200187E-2</v>
      </c>
      <c r="AS51" s="184"/>
    </row>
    <row r="52" spans="2:45" ht="16">
      <c r="B52" s="140" t="s">
        <v>68</v>
      </c>
      <c r="C52" s="148">
        <v>0</v>
      </c>
      <c r="D52" s="141">
        <v>48</v>
      </c>
      <c r="E52" s="150">
        <v>76.259</v>
      </c>
      <c r="F52" s="151">
        <v>12.545</v>
      </c>
      <c r="G52" s="151">
        <v>4.0880000000000001</v>
      </c>
      <c r="H52" s="151">
        <v>0.17799999999999999</v>
      </c>
      <c r="I52" s="151">
        <v>0.107</v>
      </c>
      <c r="J52" s="151">
        <v>9.9000000000000005E-2</v>
      </c>
      <c r="K52" s="151">
        <v>2.931</v>
      </c>
      <c r="L52" s="151">
        <v>0.96099999999999997</v>
      </c>
      <c r="M52" s="151">
        <v>0.63600000000000001</v>
      </c>
      <c r="N52" s="151">
        <v>-3.0000000000000001E-3</v>
      </c>
      <c r="O52" s="151">
        <v>1.4E-2</v>
      </c>
      <c r="P52" s="151">
        <v>2.0019999999999998</v>
      </c>
      <c r="Q52" s="154">
        <v>99.82</v>
      </c>
      <c r="R52" s="159"/>
      <c r="S52" s="150">
        <v>76.108999999999995</v>
      </c>
      <c r="T52" s="151">
        <v>12.471</v>
      </c>
      <c r="U52" s="151">
        <v>4.0570000000000004</v>
      </c>
      <c r="V52" s="151">
        <v>0.17699999999999999</v>
      </c>
      <c r="W52" s="151">
        <v>0.106</v>
      </c>
      <c r="X52" s="151">
        <v>9.8000000000000004E-2</v>
      </c>
      <c r="Y52" s="151">
        <v>2.9209999999999998</v>
      </c>
      <c r="Z52" s="151">
        <v>0.95799999999999996</v>
      </c>
      <c r="AA52" s="151">
        <v>0.63400000000000001</v>
      </c>
      <c r="AB52" s="151">
        <v>-3.0000000000000001E-3</v>
      </c>
      <c r="AC52" s="151">
        <v>1.4E-2</v>
      </c>
      <c r="AD52" s="154">
        <v>97.546000000000006</v>
      </c>
      <c r="AF52" s="90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185"/>
    </row>
    <row r="53" spans="2:45" ht="16">
      <c r="B53" s="90" t="s">
        <v>68</v>
      </c>
      <c r="C53" s="97">
        <v>10.82</v>
      </c>
      <c r="D53" s="96">
        <v>49</v>
      </c>
      <c r="E53" s="166">
        <v>76.022999999999996</v>
      </c>
      <c r="F53" s="167">
        <v>12.856</v>
      </c>
      <c r="G53" s="167">
        <v>3.9420000000000002</v>
      </c>
      <c r="H53" s="167">
        <v>0.17699999999999999</v>
      </c>
      <c r="I53" s="167">
        <v>0.122</v>
      </c>
      <c r="J53" s="167">
        <v>0.12</v>
      </c>
      <c r="K53" s="167">
        <v>3.03</v>
      </c>
      <c r="L53" s="167">
        <v>0.98</v>
      </c>
      <c r="M53" s="167">
        <v>0.66400000000000003</v>
      </c>
      <c r="N53" s="167">
        <v>2.1999999999999999E-2</v>
      </c>
      <c r="O53" s="167">
        <v>1.7999999999999999E-2</v>
      </c>
      <c r="P53" s="167">
        <v>2.0019999999999998</v>
      </c>
      <c r="Q53" s="169">
        <v>99.956000000000003</v>
      </c>
      <c r="R53" s="159"/>
      <c r="S53" s="166">
        <v>75.875</v>
      </c>
      <c r="T53" s="167">
        <v>12.781000000000001</v>
      </c>
      <c r="U53" s="167">
        <v>3.9129999999999998</v>
      </c>
      <c r="V53" s="167">
        <v>0.17499999999999999</v>
      </c>
      <c r="W53" s="167">
        <v>0.121</v>
      </c>
      <c r="X53" s="167">
        <v>0.12</v>
      </c>
      <c r="Y53" s="167">
        <v>3.02</v>
      </c>
      <c r="Z53" s="167">
        <v>0.97599999999999998</v>
      </c>
      <c r="AA53" s="167">
        <v>0.66100000000000003</v>
      </c>
      <c r="AB53" s="167">
        <v>2.1999999999999999E-2</v>
      </c>
      <c r="AC53" s="167">
        <v>1.7999999999999999E-2</v>
      </c>
      <c r="AD53" s="169">
        <v>97.682000000000002</v>
      </c>
    </row>
    <row r="54" spans="2:45" ht="16">
      <c r="B54" s="16" t="s">
        <v>78</v>
      </c>
      <c r="C54" s="17">
        <v>0</v>
      </c>
      <c r="D54" s="18">
        <v>50</v>
      </c>
      <c r="E54" s="53">
        <v>73.549000000000007</v>
      </c>
      <c r="F54" s="54">
        <v>12.327999999999999</v>
      </c>
      <c r="G54" s="54">
        <v>3.879</v>
      </c>
      <c r="H54" s="54">
        <v>0.17899999999999999</v>
      </c>
      <c r="I54" s="54">
        <v>0.108</v>
      </c>
      <c r="J54" s="54">
        <v>0.109</v>
      </c>
      <c r="K54" s="54">
        <v>2.895</v>
      </c>
      <c r="L54" s="54">
        <v>0.97</v>
      </c>
      <c r="M54" s="54">
        <v>0.56999999999999995</v>
      </c>
      <c r="N54" s="54">
        <v>9.1999999999999998E-2</v>
      </c>
      <c r="O54" s="54">
        <v>8.9999999999999993E-3</v>
      </c>
      <c r="P54" s="54">
        <v>2.6190000000000002</v>
      </c>
      <c r="Q54" s="55">
        <v>97.305999999999997</v>
      </c>
      <c r="R54" s="153"/>
      <c r="S54" s="53">
        <v>73.358999999999995</v>
      </c>
      <c r="T54" s="54">
        <v>12.231999999999999</v>
      </c>
      <c r="U54" s="54">
        <v>3.84</v>
      </c>
      <c r="V54" s="54">
        <v>0.17699999999999999</v>
      </c>
      <c r="W54" s="54">
        <v>0.107</v>
      </c>
      <c r="X54" s="54">
        <v>0.109</v>
      </c>
      <c r="Y54" s="54">
        <v>2.883</v>
      </c>
      <c r="Z54" s="54">
        <v>0.96499999999999997</v>
      </c>
      <c r="AA54" s="54">
        <v>0.56699999999999995</v>
      </c>
      <c r="AB54" s="54">
        <v>9.1999999999999998E-2</v>
      </c>
      <c r="AC54" s="54">
        <v>8.9999999999999993E-3</v>
      </c>
      <c r="AD54" s="56">
        <v>94.34</v>
      </c>
    </row>
    <row r="55" spans="2:45" ht="16">
      <c r="B55" s="16" t="s">
        <v>78</v>
      </c>
      <c r="C55" s="17">
        <v>19.68</v>
      </c>
      <c r="D55" s="18">
        <v>51</v>
      </c>
      <c r="E55" s="53">
        <v>72.540000000000006</v>
      </c>
      <c r="F55" s="54">
        <v>12.323</v>
      </c>
      <c r="G55" s="54">
        <v>4.0570000000000004</v>
      </c>
      <c r="H55" s="54">
        <v>0.17499999999999999</v>
      </c>
      <c r="I55" s="54">
        <v>0.115</v>
      </c>
      <c r="J55" s="54">
        <v>0.10299999999999999</v>
      </c>
      <c r="K55" s="54">
        <v>2.806</v>
      </c>
      <c r="L55" s="54">
        <v>0.97599999999999998</v>
      </c>
      <c r="M55" s="54">
        <v>0.74</v>
      </c>
      <c r="N55" s="54">
        <v>8.0000000000000002E-3</v>
      </c>
      <c r="O55" s="54">
        <v>-8.0000000000000002E-3</v>
      </c>
      <c r="P55" s="54">
        <v>2.6190000000000002</v>
      </c>
      <c r="Q55" s="55">
        <v>96.462999999999994</v>
      </c>
      <c r="R55" s="153"/>
      <c r="S55" s="53">
        <v>72.355000000000004</v>
      </c>
      <c r="T55" s="54">
        <v>12.226000000000001</v>
      </c>
      <c r="U55" s="54">
        <v>4.016</v>
      </c>
      <c r="V55" s="54">
        <v>0.17399999999999999</v>
      </c>
      <c r="W55" s="54">
        <v>0.115</v>
      </c>
      <c r="X55" s="54">
        <v>0.10299999999999999</v>
      </c>
      <c r="Y55" s="54">
        <v>2.794</v>
      </c>
      <c r="Z55" s="54">
        <v>0.97199999999999998</v>
      </c>
      <c r="AA55" s="54">
        <v>0.73599999999999999</v>
      </c>
      <c r="AB55" s="54">
        <v>8.0000000000000002E-3</v>
      </c>
      <c r="AC55" s="54">
        <v>-8.0000000000000002E-3</v>
      </c>
      <c r="AD55" s="56">
        <v>93.498999999999995</v>
      </c>
    </row>
    <row r="56" spans="2:45" ht="16">
      <c r="B56" s="16" t="s">
        <v>78</v>
      </c>
      <c r="C56" s="17">
        <v>39.369999999999997</v>
      </c>
      <c r="D56" s="18">
        <v>52</v>
      </c>
      <c r="E56" s="53">
        <v>73.835999999999999</v>
      </c>
      <c r="F56" s="54">
        <v>12.037000000000001</v>
      </c>
      <c r="G56" s="54">
        <v>3.927</v>
      </c>
      <c r="H56" s="54">
        <v>0.185</v>
      </c>
      <c r="I56" s="54">
        <v>0.14000000000000001</v>
      </c>
      <c r="J56" s="54">
        <v>0.127</v>
      </c>
      <c r="K56" s="54">
        <v>2.8639999999999999</v>
      </c>
      <c r="L56" s="54">
        <v>0.94099999999999995</v>
      </c>
      <c r="M56" s="54">
        <v>0.66800000000000004</v>
      </c>
      <c r="N56" s="54">
        <v>8.0000000000000002E-3</v>
      </c>
      <c r="O56" s="54">
        <v>1.4E-2</v>
      </c>
      <c r="P56" s="54">
        <v>2.6190000000000002</v>
      </c>
      <c r="Q56" s="55">
        <v>97.367000000000004</v>
      </c>
      <c r="R56" s="153"/>
      <c r="S56" s="53">
        <v>73.644000000000005</v>
      </c>
      <c r="T56" s="54">
        <v>11.943</v>
      </c>
      <c r="U56" s="54">
        <v>3.8889999999999998</v>
      </c>
      <c r="V56" s="54">
        <v>0.184</v>
      </c>
      <c r="W56" s="54">
        <v>0.14000000000000001</v>
      </c>
      <c r="X56" s="54">
        <v>0.127</v>
      </c>
      <c r="Y56" s="54">
        <v>2.851</v>
      </c>
      <c r="Z56" s="54">
        <v>0.93600000000000005</v>
      </c>
      <c r="AA56" s="54">
        <v>0.66400000000000003</v>
      </c>
      <c r="AB56" s="54">
        <v>8.0000000000000002E-3</v>
      </c>
      <c r="AC56" s="54">
        <v>1.4E-2</v>
      </c>
      <c r="AD56" s="56">
        <v>94.4</v>
      </c>
    </row>
    <row r="57" spans="2:45" ht="16">
      <c r="B57" s="16" t="s">
        <v>78</v>
      </c>
      <c r="C57" s="17">
        <v>59.07</v>
      </c>
      <c r="D57" s="18">
        <v>53</v>
      </c>
      <c r="E57" s="53">
        <v>73.977000000000004</v>
      </c>
      <c r="F57" s="54">
        <v>12.584</v>
      </c>
      <c r="G57" s="54">
        <v>4.0119999999999996</v>
      </c>
      <c r="H57" s="54">
        <v>0.183</v>
      </c>
      <c r="I57" s="54">
        <v>0.13100000000000001</v>
      </c>
      <c r="J57" s="54">
        <v>0.11</v>
      </c>
      <c r="K57" s="54">
        <v>3.1539999999999999</v>
      </c>
      <c r="L57" s="54">
        <v>0.92400000000000004</v>
      </c>
      <c r="M57" s="54">
        <v>0.70699999999999996</v>
      </c>
      <c r="N57" s="54">
        <v>5.6000000000000001E-2</v>
      </c>
      <c r="O57" s="54">
        <v>1.0999999999999999E-2</v>
      </c>
      <c r="P57" s="54">
        <v>2.6190000000000002</v>
      </c>
      <c r="Q57" s="56">
        <v>98.466999999999999</v>
      </c>
      <c r="R57" s="159"/>
      <c r="S57" s="53">
        <v>73.787000000000006</v>
      </c>
      <c r="T57" s="54">
        <v>12.487</v>
      </c>
      <c r="U57" s="54">
        <v>3.9729999999999999</v>
      </c>
      <c r="V57" s="54">
        <v>0.18099999999999999</v>
      </c>
      <c r="W57" s="54">
        <v>0.13</v>
      </c>
      <c r="X57" s="54">
        <v>0.11</v>
      </c>
      <c r="Y57" s="54">
        <v>3.14</v>
      </c>
      <c r="Z57" s="54">
        <v>0.92</v>
      </c>
      <c r="AA57" s="54">
        <v>0.70299999999999996</v>
      </c>
      <c r="AB57" s="54">
        <v>5.6000000000000001E-2</v>
      </c>
      <c r="AC57" s="54">
        <v>1.0999999999999999E-2</v>
      </c>
      <c r="AD57" s="56">
        <v>95.497</v>
      </c>
    </row>
    <row r="58" spans="2:45" ht="16">
      <c r="B58" s="140" t="s">
        <v>170</v>
      </c>
      <c r="C58" s="148">
        <v>0</v>
      </c>
      <c r="D58" s="141">
        <v>54</v>
      </c>
      <c r="E58" s="150">
        <v>75.144999999999996</v>
      </c>
      <c r="F58" s="151">
        <v>12.317</v>
      </c>
      <c r="G58" s="151">
        <v>3.8290000000000002</v>
      </c>
      <c r="H58" s="151">
        <v>0.16900000000000001</v>
      </c>
      <c r="I58" s="151">
        <v>0.113</v>
      </c>
      <c r="J58" s="151">
        <v>0.111</v>
      </c>
      <c r="K58" s="151">
        <v>3.02</v>
      </c>
      <c r="L58" s="151">
        <v>0.98499999999999999</v>
      </c>
      <c r="M58" s="151">
        <v>0.58699999999999997</v>
      </c>
      <c r="N58" s="151">
        <v>-1.0999999999999999E-2</v>
      </c>
      <c r="O58" s="151">
        <v>1.0999999999999999E-2</v>
      </c>
      <c r="P58" s="151">
        <v>2.6190000000000002</v>
      </c>
      <c r="Q58" s="154">
        <v>98.905000000000001</v>
      </c>
      <c r="R58" s="159"/>
      <c r="S58" s="150">
        <v>74.95</v>
      </c>
      <c r="T58" s="151">
        <v>12.221</v>
      </c>
      <c r="U58" s="151">
        <v>3.7909999999999999</v>
      </c>
      <c r="V58" s="151">
        <v>0.16700000000000001</v>
      </c>
      <c r="W58" s="151">
        <v>0.112</v>
      </c>
      <c r="X58" s="151">
        <v>0.111</v>
      </c>
      <c r="Y58" s="151">
        <v>3.0070000000000001</v>
      </c>
      <c r="Z58" s="151">
        <v>0.98</v>
      </c>
      <c r="AA58" s="151">
        <v>0.58399999999999996</v>
      </c>
      <c r="AB58" s="151">
        <v>-1.0999999999999999E-2</v>
      </c>
      <c r="AC58" s="151">
        <v>1.0999999999999999E-2</v>
      </c>
      <c r="AD58" s="154">
        <v>95.935000000000002</v>
      </c>
    </row>
    <row r="59" spans="2:45" ht="16">
      <c r="B59" s="90" t="s">
        <v>170</v>
      </c>
      <c r="C59" s="97">
        <v>26.15</v>
      </c>
      <c r="D59" s="96">
        <v>55</v>
      </c>
      <c r="E59" s="166">
        <v>74.521000000000001</v>
      </c>
      <c r="F59" s="167">
        <v>12.199</v>
      </c>
      <c r="G59" s="167">
        <v>3.843</v>
      </c>
      <c r="H59" s="167">
        <v>0.16400000000000001</v>
      </c>
      <c r="I59" s="167">
        <v>0.121</v>
      </c>
      <c r="J59" s="167">
        <v>0.13</v>
      </c>
      <c r="K59" s="167">
        <v>2.9420000000000002</v>
      </c>
      <c r="L59" s="167">
        <v>1.0009999999999999</v>
      </c>
      <c r="M59" s="167">
        <v>0.77900000000000003</v>
      </c>
      <c r="N59" s="167">
        <v>2.5000000000000001E-2</v>
      </c>
      <c r="O59" s="167">
        <v>6.0000000000000001E-3</v>
      </c>
      <c r="P59" s="167">
        <v>2.6190000000000002</v>
      </c>
      <c r="Q59" s="169">
        <v>98.349000000000004</v>
      </c>
      <c r="R59" s="159"/>
      <c r="S59" s="166">
        <v>74.328000000000003</v>
      </c>
      <c r="T59" s="167">
        <v>12.103999999999999</v>
      </c>
      <c r="U59" s="167">
        <v>3.8050000000000002</v>
      </c>
      <c r="V59" s="167">
        <v>0.16300000000000001</v>
      </c>
      <c r="W59" s="167">
        <v>0.12</v>
      </c>
      <c r="X59" s="167">
        <v>0.13</v>
      </c>
      <c r="Y59" s="167">
        <v>2.9289999999999998</v>
      </c>
      <c r="Z59" s="167">
        <v>0.996</v>
      </c>
      <c r="AA59" s="167">
        <v>0.77500000000000002</v>
      </c>
      <c r="AB59" s="167">
        <v>2.5000000000000001E-2</v>
      </c>
      <c r="AC59" s="167">
        <v>6.0000000000000001E-3</v>
      </c>
      <c r="AD59" s="169">
        <v>95.38</v>
      </c>
    </row>
    <row r="60" spans="2:45" ht="16">
      <c r="B60" s="16" t="s">
        <v>84</v>
      </c>
      <c r="C60" s="17">
        <v>0</v>
      </c>
      <c r="D60" s="18">
        <v>56</v>
      </c>
      <c r="E60" s="53">
        <v>72.165999999999997</v>
      </c>
      <c r="F60" s="54">
        <v>12.282999999999999</v>
      </c>
      <c r="G60" s="54">
        <v>3.823</v>
      </c>
      <c r="H60" s="54">
        <v>0.23599999999999999</v>
      </c>
      <c r="I60" s="54">
        <v>0.112</v>
      </c>
      <c r="J60" s="54">
        <v>0.12</v>
      </c>
      <c r="K60" s="54">
        <v>2.8170000000000002</v>
      </c>
      <c r="L60" s="54">
        <v>1.2</v>
      </c>
      <c r="M60" s="54">
        <v>0.82399999999999995</v>
      </c>
      <c r="N60" s="54">
        <v>0.02</v>
      </c>
      <c r="O60" s="54">
        <v>2.3E-2</v>
      </c>
      <c r="P60" s="54">
        <v>3.0649999999999999</v>
      </c>
      <c r="Q60" s="55">
        <v>96.69</v>
      </c>
      <c r="R60" s="153"/>
      <c r="S60" s="53">
        <v>71.95</v>
      </c>
      <c r="T60" s="54">
        <v>12.170999999999999</v>
      </c>
      <c r="U60" s="54">
        <v>3.7789999999999999</v>
      </c>
      <c r="V60" s="54">
        <v>0.23400000000000001</v>
      </c>
      <c r="W60" s="54">
        <v>0.111</v>
      </c>
      <c r="X60" s="54">
        <v>0.11899999999999999</v>
      </c>
      <c r="Y60" s="54">
        <v>2.802</v>
      </c>
      <c r="Z60" s="54">
        <v>1.1930000000000001</v>
      </c>
      <c r="AA60" s="54">
        <v>0.81899999999999995</v>
      </c>
      <c r="AB60" s="54">
        <v>1.9E-2</v>
      </c>
      <c r="AC60" s="54">
        <v>2.3E-2</v>
      </c>
      <c r="AD60" s="56">
        <v>93.221000000000004</v>
      </c>
    </row>
    <row r="61" spans="2:45" ht="16">
      <c r="B61" s="16" t="s">
        <v>84</v>
      </c>
      <c r="C61" s="17">
        <v>24.19</v>
      </c>
      <c r="D61" s="18">
        <v>57</v>
      </c>
      <c r="E61" s="53">
        <v>74.72</v>
      </c>
      <c r="F61" s="54">
        <v>12.445</v>
      </c>
      <c r="G61" s="54">
        <v>3.7389999999999999</v>
      </c>
      <c r="H61" s="54">
        <v>0.20499999999999999</v>
      </c>
      <c r="I61" s="54">
        <v>0.12</v>
      </c>
      <c r="J61" s="54">
        <v>0.113</v>
      </c>
      <c r="K61" s="54">
        <v>2.5710000000000002</v>
      </c>
      <c r="L61" s="54">
        <v>1.218</v>
      </c>
      <c r="M61" s="54">
        <v>0.749</v>
      </c>
      <c r="N61" s="54">
        <v>0.02</v>
      </c>
      <c r="O61" s="54">
        <v>1.0999999999999999E-2</v>
      </c>
      <c r="P61" s="54">
        <v>3.0649999999999999</v>
      </c>
      <c r="Q61" s="56">
        <v>98.977000000000004</v>
      </c>
      <c r="R61" s="159"/>
      <c r="S61" s="53">
        <v>74.497</v>
      </c>
      <c r="T61" s="54">
        <v>12.332000000000001</v>
      </c>
      <c r="U61" s="54">
        <v>3.6970000000000001</v>
      </c>
      <c r="V61" s="54">
        <v>0.20300000000000001</v>
      </c>
      <c r="W61" s="54">
        <v>0.11899999999999999</v>
      </c>
      <c r="X61" s="54">
        <v>0.112</v>
      </c>
      <c r="Y61" s="54">
        <v>2.5579999999999998</v>
      </c>
      <c r="Z61" s="54">
        <v>1.2110000000000001</v>
      </c>
      <c r="AA61" s="54">
        <v>0.745</v>
      </c>
      <c r="AB61" s="54">
        <v>1.9E-2</v>
      </c>
      <c r="AC61" s="54">
        <v>1.0999999999999999E-2</v>
      </c>
      <c r="AD61" s="56">
        <v>95.504000000000005</v>
      </c>
    </row>
    <row r="62" spans="2:45" ht="16">
      <c r="B62" s="16" t="s">
        <v>84</v>
      </c>
      <c r="C62" s="17">
        <v>48.39</v>
      </c>
      <c r="D62" s="18">
        <v>58</v>
      </c>
      <c r="E62" s="53">
        <v>73.129000000000005</v>
      </c>
      <c r="F62" s="54">
        <v>12.204000000000001</v>
      </c>
      <c r="G62" s="54">
        <v>3.923</v>
      </c>
      <c r="H62" s="54">
        <v>0.224</v>
      </c>
      <c r="I62" s="54">
        <v>0.14299999999999999</v>
      </c>
      <c r="J62" s="54">
        <v>0.11899999999999999</v>
      </c>
      <c r="K62" s="54">
        <v>2.673</v>
      </c>
      <c r="L62" s="54">
        <v>1.208</v>
      </c>
      <c r="M62" s="54">
        <v>0.70199999999999996</v>
      </c>
      <c r="N62" s="54">
        <v>6.0000000000000001E-3</v>
      </c>
      <c r="O62" s="54">
        <v>1.2E-2</v>
      </c>
      <c r="P62" s="54">
        <v>3.0649999999999999</v>
      </c>
      <c r="Q62" s="55">
        <v>97.406999999999996</v>
      </c>
      <c r="R62" s="153"/>
      <c r="S62" s="53">
        <v>72.909000000000006</v>
      </c>
      <c r="T62" s="54">
        <v>12.093</v>
      </c>
      <c r="U62" s="54">
        <v>3.8780000000000001</v>
      </c>
      <c r="V62" s="54">
        <v>0.221</v>
      </c>
      <c r="W62" s="54">
        <v>0.14199999999999999</v>
      </c>
      <c r="X62" s="54">
        <v>0.11799999999999999</v>
      </c>
      <c r="Y62" s="54">
        <v>2.6589999999999998</v>
      </c>
      <c r="Z62" s="54">
        <v>1.2010000000000001</v>
      </c>
      <c r="AA62" s="54">
        <v>0.69799999999999995</v>
      </c>
      <c r="AB62" s="54">
        <v>6.0000000000000001E-3</v>
      </c>
      <c r="AC62" s="54">
        <v>1.2E-2</v>
      </c>
      <c r="AD62" s="56">
        <v>93.936000000000007</v>
      </c>
    </row>
    <row r="63" spans="2:45" ht="16">
      <c r="B63" s="140" t="s">
        <v>171</v>
      </c>
      <c r="C63" s="148">
        <v>0</v>
      </c>
      <c r="D63" s="141">
        <v>59</v>
      </c>
      <c r="E63" s="150">
        <v>73.45</v>
      </c>
      <c r="F63" s="151">
        <v>12.257</v>
      </c>
      <c r="G63" s="151">
        <v>3.98</v>
      </c>
      <c r="H63" s="151">
        <v>0.17299999999999999</v>
      </c>
      <c r="I63" s="151">
        <v>0.14599999999999999</v>
      </c>
      <c r="J63" s="151">
        <v>0.11</v>
      </c>
      <c r="K63" s="151">
        <v>2.7690000000000001</v>
      </c>
      <c r="L63" s="151">
        <v>1.0229999999999999</v>
      </c>
      <c r="M63" s="151">
        <v>0.64600000000000002</v>
      </c>
      <c r="N63" s="151">
        <v>1.4E-2</v>
      </c>
      <c r="O63" s="151">
        <v>7.0000000000000001E-3</v>
      </c>
      <c r="P63" s="151">
        <v>2.556</v>
      </c>
      <c r="Q63" s="152">
        <v>97.132000000000005</v>
      </c>
      <c r="R63" s="153"/>
      <c r="S63" s="150">
        <v>73.266000000000005</v>
      </c>
      <c r="T63" s="151">
        <v>12.164</v>
      </c>
      <c r="U63" s="151">
        <v>3.9420000000000002</v>
      </c>
      <c r="V63" s="151">
        <v>0.17199999999999999</v>
      </c>
      <c r="W63" s="151">
        <v>0.14499999999999999</v>
      </c>
      <c r="X63" s="151">
        <v>0.109</v>
      </c>
      <c r="Y63" s="151">
        <v>2.7570000000000001</v>
      </c>
      <c r="Z63" s="151">
        <v>1.018</v>
      </c>
      <c r="AA63" s="151">
        <v>0.64200000000000002</v>
      </c>
      <c r="AB63" s="151">
        <v>1.4E-2</v>
      </c>
      <c r="AC63" s="151">
        <v>7.0000000000000001E-3</v>
      </c>
      <c r="AD63" s="154">
        <v>94.236000000000004</v>
      </c>
    </row>
    <row r="64" spans="2:45" ht="16">
      <c r="B64" s="89" t="s">
        <v>171</v>
      </c>
      <c r="C64" s="95">
        <v>19.02</v>
      </c>
      <c r="D64" s="50">
        <v>60</v>
      </c>
      <c r="E64" s="158">
        <v>72.483999999999995</v>
      </c>
      <c r="F64" s="159">
        <v>12.303000000000001</v>
      </c>
      <c r="G64" s="159">
        <v>3.78</v>
      </c>
      <c r="H64" s="159">
        <v>0.192</v>
      </c>
      <c r="I64" s="159">
        <v>0.126</v>
      </c>
      <c r="J64" s="159">
        <v>0.104</v>
      </c>
      <c r="K64" s="159">
        <v>2.9430000000000001</v>
      </c>
      <c r="L64" s="159">
        <v>0.90500000000000003</v>
      </c>
      <c r="M64" s="159">
        <v>0.63200000000000001</v>
      </c>
      <c r="N64" s="159">
        <v>2.5000000000000001E-2</v>
      </c>
      <c r="O64" s="159">
        <v>7.0000000000000001E-3</v>
      </c>
      <c r="P64" s="159">
        <v>2.556</v>
      </c>
      <c r="Q64" s="160">
        <v>96.058000000000007</v>
      </c>
      <c r="R64" s="153"/>
      <c r="S64" s="158">
        <v>72.301000000000002</v>
      </c>
      <c r="T64" s="159">
        <v>12.208</v>
      </c>
      <c r="U64" s="159">
        <v>3.7429999999999999</v>
      </c>
      <c r="V64" s="159">
        <v>0.191</v>
      </c>
      <c r="W64" s="159">
        <v>0.126</v>
      </c>
      <c r="X64" s="159">
        <v>0.104</v>
      </c>
      <c r="Y64" s="159">
        <v>2.93</v>
      </c>
      <c r="Z64" s="159">
        <v>0.90100000000000002</v>
      </c>
      <c r="AA64" s="159">
        <v>0.628</v>
      </c>
      <c r="AB64" s="159">
        <v>2.5000000000000001E-2</v>
      </c>
      <c r="AC64" s="159">
        <v>7.0000000000000001E-3</v>
      </c>
      <c r="AD64" s="161">
        <v>93.165000000000006</v>
      </c>
    </row>
    <row r="65" spans="2:30" ht="16">
      <c r="B65" s="89" t="s">
        <v>171</v>
      </c>
      <c r="C65" s="95">
        <v>38.04</v>
      </c>
      <c r="D65" s="50">
        <v>61</v>
      </c>
      <c r="E65" s="158">
        <v>73.427000000000007</v>
      </c>
      <c r="F65" s="159">
        <v>12.237</v>
      </c>
      <c r="G65" s="159">
        <v>3.6760000000000002</v>
      </c>
      <c r="H65" s="159">
        <v>0.159</v>
      </c>
      <c r="I65" s="159">
        <v>0.14599999999999999</v>
      </c>
      <c r="J65" s="159">
        <v>0.115</v>
      </c>
      <c r="K65" s="159">
        <v>2.9089999999999998</v>
      </c>
      <c r="L65" s="159">
        <v>0.89500000000000002</v>
      </c>
      <c r="M65" s="159">
        <v>0.70399999999999996</v>
      </c>
      <c r="N65" s="159">
        <v>3.1E-2</v>
      </c>
      <c r="O65" s="159">
        <v>0.01</v>
      </c>
      <c r="P65" s="159">
        <v>2.556</v>
      </c>
      <c r="Q65" s="160">
        <v>96.864999999999995</v>
      </c>
      <c r="R65" s="153"/>
      <c r="S65" s="158">
        <v>73.241</v>
      </c>
      <c r="T65" s="159">
        <v>12.143000000000001</v>
      </c>
      <c r="U65" s="159">
        <v>3.64</v>
      </c>
      <c r="V65" s="159">
        <v>0.158</v>
      </c>
      <c r="W65" s="159">
        <v>0.14499999999999999</v>
      </c>
      <c r="X65" s="159">
        <v>0.115</v>
      </c>
      <c r="Y65" s="159">
        <v>2.8959999999999999</v>
      </c>
      <c r="Z65" s="159">
        <v>0.89100000000000001</v>
      </c>
      <c r="AA65" s="159">
        <v>0.7</v>
      </c>
      <c r="AB65" s="159">
        <v>3.1E-2</v>
      </c>
      <c r="AC65" s="159">
        <v>0.01</v>
      </c>
      <c r="AD65" s="161">
        <v>93.971000000000004</v>
      </c>
    </row>
    <row r="66" spans="2:30" ht="16">
      <c r="B66" s="89" t="s">
        <v>171</v>
      </c>
      <c r="C66" s="95">
        <v>57.06</v>
      </c>
      <c r="D66" s="50">
        <v>62</v>
      </c>
      <c r="E66" s="158">
        <v>74.039000000000001</v>
      </c>
      <c r="F66" s="159">
        <v>12.196</v>
      </c>
      <c r="G66" s="159">
        <v>3.7690000000000001</v>
      </c>
      <c r="H66" s="159">
        <v>0.187</v>
      </c>
      <c r="I66" s="159">
        <v>0.114</v>
      </c>
      <c r="J66" s="159">
        <v>9.6000000000000002E-2</v>
      </c>
      <c r="K66" s="159">
        <v>2.992</v>
      </c>
      <c r="L66" s="159">
        <v>0.97799999999999998</v>
      </c>
      <c r="M66" s="159">
        <v>0.64800000000000002</v>
      </c>
      <c r="N66" s="159">
        <v>2.5000000000000001E-2</v>
      </c>
      <c r="O66" s="159">
        <v>1.9E-2</v>
      </c>
      <c r="P66" s="159">
        <v>2.556</v>
      </c>
      <c r="Q66" s="160">
        <v>97.619</v>
      </c>
      <c r="R66" s="153"/>
      <c r="S66" s="158">
        <v>73.850999999999999</v>
      </c>
      <c r="T66" s="159">
        <v>12.103</v>
      </c>
      <c r="U66" s="159">
        <v>3.7320000000000002</v>
      </c>
      <c r="V66" s="159">
        <v>0.186</v>
      </c>
      <c r="W66" s="159">
        <v>0.113</v>
      </c>
      <c r="X66" s="159">
        <v>9.5000000000000001E-2</v>
      </c>
      <c r="Y66" s="159">
        <v>2.9790000000000001</v>
      </c>
      <c r="Z66" s="159">
        <v>0.97299999999999998</v>
      </c>
      <c r="AA66" s="159">
        <v>0.64500000000000002</v>
      </c>
      <c r="AB66" s="159">
        <v>2.5000000000000001E-2</v>
      </c>
      <c r="AC66" s="159">
        <v>1.9E-2</v>
      </c>
      <c r="AD66" s="161">
        <v>94.721999999999994</v>
      </c>
    </row>
    <row r="67" spans="2:30" ht="16">
      <c r="B67" s="89" t="s">
        <v>171</v>
      </c>
      <c r="C67" s="95">
        <v>76.08</v>
      </c>
      <c r="D67" s="50">
        <v>63</v>
      </c>
      <c r="E67" s="158">
        <v>72.44</v>
      </c>
      <c r="F67" s="159">
        <v>12.015000000000001</v>
      </c>
      <c r="G67" s="159">
        <v>3.677</v>
      </c>
      <c r="H67" s="159">
        <v>0.17599999999999999</v>
      </c>
      <c r="I67" s="159">
        <v>0.14000000000000001</v>
      </c>
      <c r="J67" s="159">
        <v>0.11</v>
      </c>
      <c r="K67" s="159">
        <v>2.9460000000000002</v>
      </c>
      <c r="L67" s="159">
        <v>0.90200000000000002</v>
      </c>
      <c r="M67" s="159">
        <v>0.54300000000000004</v>
      </c>
      <c r="N67" s="159">
        <v>0.02</v>
      </c>
      <c r="O67" s="159">
        <v>4.0000000000000001E-3</v>
      </c>
      <c r="P67" s="159">
        <v>2.556</v>
      </c>
      <c r="Q67" s="160">
        <v>95.53</v>
      </c>
      <c r="R67" s="153"/>
      <c r="S67" s="158">
        <v>72.256</v>
      </c>
      <c r="T67" s="159">
        <v>11.922000000000001</v>
      </c>
      <c r="U67" s="159">
        <v>3.641</v>
      </c>
      <c r="V67" s="159">
        <v>0.17399999999999999</v>
      </c>
      <c r="W67" s="159">
        <v>0.14000000000000001</v>
      </c>
      <c r="X67" s="159">
        <v>0.11</v>
      </c>
      <c r="Y67" s="159">
        <v>2.9329999999999998</v>
      </c>
      <c r="Z67" s="159">
        <v>0.89700000000000002</v>
      </c>
      <c r="AA67" s="159">
        <v>0.54</v>
      </c>
      <c r="AB67" s="159">
        <v>1.9E-2</v>
      </c>
      <c r="AC67" s="159">
        <v>4.0000000000000001E-3</v>
      </c>
      <c r="AD67" s="161">
        <v>92.637</v>
      </c>
    </row>
    <row r="68" spans="2:30" ht="16">
      <c r="B68" s="89" t="s">
        <v>171</v>
      </c>
      <c r="C68" s="95">
        <v>95.1</v>
      </c>
      <c r="D68" s="50">
        <v>64</v>
      </c>
      <c r="E68" s="158">
        <v>73.399000000000001</v>
      </c>
      <c r="F68" s="159">
        <v>12.363</v>
      </c>
      <c r="G68" s="159">
        <v>3.7909999999999999</v>
      </c>
      <c r="H68" s="159">
        <v>0.17799999999999999</v>
      </c>
      <c r="I68" s="159">
        <v>0.13900000000000001</v>
      </c>
      <c r="J68" s="159">
        <v>0.121</v>
      </c>
      <c r="K68" s="159">
        <v>3.0350000000000001</v>
      </c>
      <c r="L68" s="159">
        <v>0.91100000000000003</v>
      </c>
      <c r="M68" s="159">
        <v>0.65100000000000002</v>
      </c>
      <c r="N68" s="159">
        <v>3.5999999999999997E-2</v>
      </c>
      <c r="O68" s="159">
        <v>1.2999999999999999E-2</v>
      </c>
      <c r="P68" s="159">
        <v>2.556</v>
      </c>
      <c r="Q68" s="160">
        <v>97.194000000000003</v>
      </c>
      <c r="R68" s="153"/>
      <c r="S68" s="158">
        <v>73.213999999999999</v>
      </c>
      <c r="T68" s="159">
        <v>12.268000000000001</v>
      </c>
      <c r="U68" s="159">
        <v>3.754</v>
      </c>
      <c r="V68" s="159">
        <v>0.17699999999999999</v>
      </c>
      <c r="W68" s="159">
        <v>0.13800000000000001</v>
      </c>
      <c r="X68" s="159">
        <v>0.121</v>
      </c>
      <c r="Y68" s="159">
        <v>3.0219999999999998</v>
      </c>
      <c r="Z68" s="159">
        <v>0.90600000000000003</v>
      </c>
      <c r="AA68" s="159">
        <v>0.64800000000000002</v>
      </c>
      <c r="AB68" s="159">
        <v>3.5999999999999997E-2</v>
      </c>
      <c r="AC68" s="159">
        <v>1.2999999999999999E-2</v>
      </c>
      <c r="AD68" s="161">
        <v>94.296999999999997</v>
      </c>
    </row>
    <row r="69" spans="2:30" ht="16">
      <c r="B69" s="89" t="s">
        <v>171</v>
      </c>
      <c r="C69" s="95">
        <v>114.12</v>
      </c>
      <c r="D69" s="50">
        <v>65</v>
      </c>
      <c r="E69" s="158">
        <v>74.629000000000005</v>
      </c>
      <c r="F69" s="159">
        <v>12.417999999999999</v>
      </c>
      <c r="G69" s="159">
        <v>3.9529999999999998</v>
      </c>
      <c r="H69" s="159">
        <v>0.18099999999999999</v>
      </c>
      <c r="I69" s="159">
        <v>0.128</v>
      </c>
      <c r="J69" s="159">
        <v>0.12</v>
      </c>
      <c r="K69" s="159">
        <v>2.758</v>
      </c>
      <c r="L69" s="159">
        <v>0.92100000000000004</v>
      </c>
      <c r="M69" s="159">
        <v>0.68400000000000005</v>
      </c>
      <c r="N69" s="159">
        <v>4.4999999999999998E-2</v>
      </c>
      <c r="O69" s="159">
        <v>8.9999999999999993E-3</v>
      </c>
      <c r="P69" s="159">
        <v>2.556</v>
      </c>
      <c r="Q69" s="160">
        <v>98.402000000000001</v>
      </c>
      <c r="R69" s="153"/>
      <c r="S69" s="158">
        <v>74.442999999999998</v>
      </c>
      <c r="T69" s="159">
        <v>12.324</v>
      </c>
      <c r="U69" s="159">
        <v>3.915</v>
      </c>
      <c r="V69" s="159">
        <v>0.17899999999999999</v>
      </c>
      <c r="W69" s="159">
        <v>0.127</v>
      </c>
      <c r="X69" s="159">
        <v>0.11899999999999999</v>
      </c>
      <c r="Y69" s="159">
        <v>2.746</v>
      </c>
      <c r="Z69" s="159">
        <v>0.91600000000000004</v>
      </c>
      <c r="AA69" s="159">
        <v>0.68100000000000005</v>
      </c>
      <c r="AB69" s="159">
        <v>4.3999999999999997E-2</v>
      </c>
      <c r="AC69" s="159">
        <v>8.9999999999999993E-3</v>
      </c>
      <c r="AD69" s="161">
        <v>95.504999999999995</v>
      </c>
    </row>
    <row r="70" spans="2:30" ht="16">
      <c r="B70" s="89" t="s">
        <v>171</v>
      </c>
      <c r="C70" s="95">
        <v>133.13999999999999</v>
      </c>
      <c r="D70" s="50">
        <v>66</v>
      </c>
      <c r="E70" s="158">
        <v>74.531999999999996</v>
      </c>
      <c r="F70" s="159">
        <v>12.343999999999999</v>
      </c>
      <c r="G70" s="159">
        <v>4.0519999999999996</v>
      </c>
      <c r="H70" s="159">
        <v>0.183</v>
      </c>
      <c r="I70" s="159">
        <v>0.112</v>
      </c>
      <c r="J70" s="159">
        <v>0.114</v>
      </c>
      <c r="K70" s="159">
        <v>2.944</v>
      </c>
      <c r="L70" s="159">
        <v>1.054</v>
      </c>
      <c r="M70" s="159">
        <v>0.61499999999999999</v>
      </c>
      <c r="N70" s="159">
        <v>4.2000000000000003E-2</v>
      </c>
      <c r="O70" s="159">
        <v>1.4999999999999999E-2</v>
      </c>
      <c r="P70" s="159">
        <v>2.556</v>
      </c>
      <c r="Q70" s="161">
        <v>98.563999999999993</v>
      </c>
      <c r="R70" s="159"/>
      <c r="S70" s="158">
        <v>74.344999999999999</v>
      </c>
      <c r="T70" s="159">
        <v>12.250999999999999</v>
      </c>
      <c r="U70" s="159">
        <v>4.0129999999999999</v>
      </c>
      <c r="V70" s="159">
        <v>0.182</v>
      </c>
      <c r="W70" s="159">
        <v>0.111</v>
      </c>
      <c r="X70" s="159">
        <v>0.114</v>
      </c>
      <c r="Y70" s="159">
        <v>2.931</v>
      </c>
      <c r="Z70" s="159">
        <v>1.0489999999999999</v>
      </c>
      <c r="AA70" s="159">
        <v>0.61199999999999999</v>
      </c>
      <c r="AB70" s="159">
        <v>4.2000000000000003E-2</v>
      </c>
      <c r="AC70" s="159">
        <v>1.4999999999999999E-2</v>
      </c>
      <c r="AD70" s="161">
        <v>95.664000000000001</v>
      </c>
    </row>
    <row r="71" spans="2:30" ht="16">
      <c r="B71" s="89" t="s">
        <v>171</v>
      </c>
      <c r="C71" s="95">
        <v>152.16</v>
      </c>
      <c r="D71" s="50">
        <v>67</v>
      </c>
      <c r="E71" s="158">
        <v>73.602000000000004</v>
      </c>
      <c r="F71" s="159">
        <v>12.542999999999999</v>
      </c>
      <c r="G71" s="159">
        <v>3.9670000000000001</v>
      </c>
      <c r="H71" s="159">
        <v>0.19400000000000001</v>
      </c>
      <c r="I71" s="159">
        <v>0.106</v>
      </c>
      <c r="J71" s="159">
        <v>0.11899999999999999</v>
      </c>
      <c r="K71" s="159">
        <v>2.89</v>
      </c>
      <c r="L71" s="159">
        <v>1.0009999999999999</v>
      </c>
      <c r="M71" s="159">
        <v>0.69599999999999995</v>
      </c>
      <c r="N71" s="159">
        <v>5.6000000000000001E-2</v>
      </c>
      <c r="O71" s="159">
        <v>1.2999999999999999E-2</v>
      </c>
      <c r="P71" s="159">
        <v>2.556</v>
      </c>
      <c r="Q71" s="160">
        <v>97.742000000000004</v>
      </c>
      <c r="R71" s="153"/>
      <c r="S71" s="158">
        <v>73.418000000000006</v>
      </c>
      <c r="T71" s="159">
        <v>12.448</v>
      </c>
      <c r="U71" s="159">
        <v>3.9289999999999998</v>
      </c>
      <c r="V71" s="159">
        <v>0.192</v>
      </c>
      <c r="W71" s="159">
        <v>0.105</v>
      </c>
      <c r="X71" s="159">
        <v>0.11799999999999999</v>
      </c>
      <c r="Y71" s="159">
        <v>2.8780000000000001</v>
      </c>
      <c r="Z71" s="159">
        <v>0.996</v>
      </c>
      <c r="AA71" s="159">
        <v>0.69199999999999995</v>
      </c>
      <c r="AB71" s="159">
        <v>5.6000000000000001E-2</v>
      </c>
      <c r="AC71" s="159">
        <v>1.2999999999999999E-2</v>
      </c>
      <c r="AD71" s="161">
        <v>94.846000000000004</v>
      </c>
    </row>
    <row r="72" spans="2:30" ht="16">
      <c r="B72" s="90" t="s">
        <v>171</v>
      </c>
      <c r="C72" s="97">
        <v>171.18</v>
      </c>
      <c r="D72" s="96">
        <v>68</v>
      </c>
      <c r="E72" s="166">
        <v>75.698999999999998</v>
      </c>
      <c r="F72" s="167">
        <v>12.494</v>
      </c>
      <c r="G72" s="167">
        <v>4.1059999999999999</v>
      </c>
      <c r="H72" s="167">
        <v>0.17899999999999999</v>
      </c>
      <c r="I72" s="167">
        <v>0.123</v>
      </c>
      <c r="J72" s="167">
        <v>0.111</v>
      </c>
      <c r="K72" s="167">
        <v>2.867</v>
      </c>
      <c r="L72" s="167">
        <v>1.024</v>
      </c>
      <c r="M72" s="167">
        <v>0.66200000000000003</v>
      </c>
      <c r="N72" s="167">
        <v>1.4E-2</v>
      </c>
      <c r="O72" s="167">
        <v>1.0999999999999999E-2</v>
      </c>
      <c r="P72" s="167">
        <v>2.556</v>
      </c>
      <c r="Q72" s="169">
        <v>99.844999999999999</v>
      </c>
      <c r="R72" s="159"/>
      <c r="S72" s="166">
        <v>75.509</v>
      </c>
      <c r="T72" s="167">
        <v>12.4</v>
      </c>
      <c r="U72" s="167">
        <v>4.0670000000000002</v>
      </c>
      <c r="V72" s="167">
        <v>0.17699999999999999</v>
      </c>
      <c r="W72" s="167">
        <v>0.123</v>
      </c>
      <c r="X72" s="167">
        <v>0.111</v>
      </c>
      <c r="Y72" s="167">
        <v>2.8540000000000001</v>
      </c>
      <c r="Z72" s="167">
        <v>1.0189999999999999</v>
      </c>
      <c r="AA72" s="167">
        <v>0.65900000000000003</v>
      </c>
      <c r="AB72" s="167">
        <v>1.4E-2</v>
      </c>
      <c r="AC72" s="167">
        <v>1.0999999999999999E-2</v>
      </c>
      <c r="AD72" s="169">
        <v>96.944000000000003</v>
      </c>
    </row>
    <row r="73" spans="2:30" ht="16">
      <c r="B73" s="16" t="s">
        <v>172</v>
      </c>
      <c r="C73" s="17">
        <v>0</v>
      </c>
      <c r="D73" s="18">
        <v>69</v>
      </c>
      <c r="E73" s="53">
        <v>77.388999999999996</v>
      </c>
      <c r="F73" s="54">
        <v>12.191000000000001</v>
      </c>
      <c r="G73" s="54">
        <v>3.786</v>
      </c>
      <c r="H73" s="54">
        <v>0.17</v>
      </c>
      <c r="I73" s="54">
        <v>0.108</v>
      </c>
      <c r="J73" s="54">
        <v>0.106</v>
      </c>
      <c r="K73" s="54">
        <v>3.3119999999999998</v>
      </c>
      <c r="L73" s="54">
        <v>0.995</v>
      </c>
      <c r="M73" s="54">
        <v>0.69299999999999995</v>
      </c>
      <c r="N73" s="54">
        <v>4.2000000000000003E-2</v>
      </c>
      <c r="O73" s="54">
        <v>8.9999999999999993E-3</v>
      </c>
      <c r="P73" s="54">
        <v>2.556</v>
      </c>
      <c r="Q73" s="56">
        <v>101.358</v>
      </c>
      <c r="R73" s="159"/>
      <c r="S73" s="53">
        <v>77.191000000000003</v>
      </c>
      <c r="T73" s="54">
        <v>12.1</v>
      </c>
      <c r="U73" s="54">
        <v>3.7509999999999999</v>
      </c>
      <c r="V73" s="54">
        <v>0.16900000000000001</v>
      </c>
      <c r="W73" s="54">
        <v>0.107</v>
      </c>
      <c r="X73" s="54">
        <v>0.106</v>
      </c>
      <c r="Y73" s="54">
        <v>3.298</v>
      </c>
      <c r="Z73" s="54">
        <v>0.99</v>
      </c>
      <c r="AA73" s="54">
        <v>0.68899999999999995</v>
      </c>
      <c r="AB73" s="54">
        <v>4.2000000000000003E-2</v>
      </c>
      <c r="AC73" s="54">
        <v>8.9999999999999993E-3</v>
      </c>
      <c r="AD73" s="56">
        <v>98.451999999999998</v>
      </c>
    </row>
    <row r="74" spans="2:30" ht="16">
      <c r="B74" s="16" t="s">
        <v>172</v>
      </c>
      <c r="C74" s="17">
        <v>15.04</v>
      </c>
      <c r="D74" s="18">
        <v>70</v>
      </c>
      <c r="E74" s="53">
        <v>77.125</v>
      </c>
      <c r="F74" s="54">
        <v>12.835000000000001</v>
      </c>
      <c r="G74" s="54">
        <v>3.923</v>
      </c>
      <c r="H74" s="54">
        <v>0.183</v>
      </c>
      <c r="I74" s="54">
        <v>0.13200000000000001</v>
      </c>
      <c r="J74" s="54">
        <v>0.109</v>
      </c>
      <c r="K74" s="54">
        <v>3.2839999999999998</v>
      </c>
      <c r="L74" s="54">
        <v>0.997</v>
      </c>
      <c r="M74" s="54">
        <v>0.64800000000000002</v>
      </c>
      <c r="N74" s="54">
        <v>2.5000000000000001E-2</v>
      </c>
      <c r="O74" s="54">
        <v>7.0000000000000001E-3</v>
      </c>
      <c r="P74" s="54">
        <v>2.556</v>
      </c>
      <c r="Q74" s="55">
        <v>101.825</v>
      </c>
      <c r="R74" s="153"/>
      <c r="S74" s="53">
        <v>76.930999999999997</v>
      </c>
      <c r="T74" s="54">
        <v>12.74</v>
      </c>
      <c r="U74" s="54">
        <v>3.887</v>
      </c>
      <c r="V74" s="54">
        <v>0.182</v>
      </c>
      <c r="W74" s="54">
        <v>0.13100000000000001</v>
      </c>
      <c r="X74" s="54">
        <v>0.109</v>
      </c>
      <c r="Y74" s="54">
        <v>3.27</v>
      </c>
      <c r="Z74" s="54">
        <v>0.99299999999999999</v>
      </c>
      <c r="AA74" s="54">
        <v>0.64500000000000002</v>
      </c>
      <c r="AB74" s="54">
        <v>2.5000000000000001E-2</v>
      </c>
      <c r="AC74" s="54">
        <v>7.0000000000000001E-3</v>
      </c>
      <c r="AD74" s="56">
        <v>98.918999999999997</v>
      </c>
    </row>
    <row r="75" spans="2:30" ht="16">
      <c r="B75" s="13" t="s">
        <v>172</v>
      </c>
      <c r="C75" s="14">
        <v>30.08</v>
      </c>
      <c r="D75" s="15">
        <v>71</v>
      </c>
      <c r="E75" s="57">
        <v>78.289000000000001</v>
      </c>
      <c r="F75" s="58">
        <v>12.773999999999999</v>
      </c>
      <c r="G75" s="58">
        <v>4.1139999999999999</v>
      </c>
      <c r="H75" s="58">
        <v>0.16200000000000001</v>
      </c>
      <c r="I75" s="58">
        <v>0.111</v>
      </c>
      <c r="J75" s="58">
        <v>9.0999999999999998E-2</v>
      </c>
      <c r="K75" s="58">
        <v>3.298</v>
      </c>
      <c r="L75" s="58">
        <v>0.95599999999999996</v>
      </c>
      <c r="M75" s="58">
        <v>0.56200000000000006</v>
      </c>
      <c r="N75" s="58">
        <v>3.4000000000000002E-2</v>
      </c>
      <c r="O75" s="58">
        <v>4.0000000000000001E-3</v>
      </c>
      <c r="P75" s="58">
        <v>2.556</v>
      </c>
      <c r="Q75" s="59">
        <v>102.95099999999999</v>
      </c>
      <c r="R75" s="153"/>
      <c r="S75" s="57">
        <v>78.091999999999999</v>
      </c>
      <c r="T75" s="58">
        <v>12.68</v>
      </c>
      <c r="U75" s="58">
        <v>4.077</v>
      </c>
      <c r="V75" s="58">
        <v>0.16</v>
      </c>
      <c r="W75" s="58">
        <v>0.111</v>
      </c>
      <c r="X75" s="58">
        <v>9.0999999999999998E-2</v>
      </c>
      <c r="Y75" s="58">
        <v>3.2829999999999999</v>
      </c>
      <c r="Z75" s="58">
        <v>0.95099999999999996</v>
      </c>
      <c r="AA75" s="58">
        <v>0.55900000000000005</v>
      </c>
      <c r="AB75" s="58">
        <v>3.3000000000000002E-2</v>
      </c>
      <c r="AC75" s="58">
        <v>4.0000000000000001E-3</v>
      </c>
      <c r="AD75" s="60">
        <v>100.042</v>
      </c>
    </row>
  </sheetData>
  <pageMargins left="0.7" right="0.7" top="0.75" bottom="0.75" header="0.3" footer="0.3"/>
  <ignoredErrors>
    <ignoredError sqref="AQ4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36AD2-92B0-044E-B01A-85FC0529AB67}">
  <dimension ref="B2:R50"/>
  <sheetViews>
    <sheetView zoomScale="106" zoomScaleNormal="100" workbookViewId="0">
      <selection activeCell="V47" sqref="V47"/>
    </sheetView>
  </sheetViews>
  <sheetFormatPr baseColWidth="10" defaultColWidth="11" defaultRowHeight="15.75" customHeight="1"/>
  <cols>
    <col min="1" max="1" width="4.6640625" style="139" customWidth="1"/>
    <col min="2" max="2" width="17.83203125" style="139" customWidth="1"/>
    <col min="3" max="3" width="16.5" style="139" bestFit="1" customWidth="1"/>
    <col min="4" max="4" width="20.83203125" style="139" bestFit="1" customWidth="1"/>
    <col min="5" max="5" width="20.1640625" style="139" bestFit="1" customWidth="1"/>
    <col min="6" max="6" width="19.83203125" style="139" bestFit="1" customWidth="1"/>
    <col min="7" max="7" width="22.5" style="139" customWidth="1"/>
    <col min="8" max="8" width="23" style="139" customWidth="1"/>
    <col min="9" max="9" width="20.6640625" style="139" bestFit="1" customWidth="1"/>
    <col min="10" max="10" width="22.1640625" style="139" customWidth="1"/>
    <col min="11" max="11" width="21.6640625" style="139" customWidth="1"/>
    <col min="12" max="12" width="22.33203125" style="139" customWidth="1"/>
    <col min="13" max="14" width="20.83203125" style="139" customWidth="1"/>
    <col min="15" max="15" width="20.6640625" style="139" customWidth="1"/>
    <col min="16" max="16" width="20.33203125" style="139" customWidth="1"/>
    <col min="17" max="16384" width="11" style="139"/>
  </cols>
  <sheetData>
    <row r="2" spans="2:11" s="132" customFormat="1" ht="18.75" customHeight="1">
      <c r="B2" s="197" t="s">
        <v>173</v>
      </c>
      <c r="C2" s="190"/>
      <c r="D2" s="190"/>
      <c r="E2" s="190"/>
      <c r="F2" s="190"/>
      <c r="G2" s="190"/>
      <c r="H2" s="190"/>
      <c r="I2" s="190"/>
      <c r="J2" s="190"/>
      <c r="K2" s="190"/>
    </row>
    <row r="3" spans="2:11" ht="18">
      <c r="B3" s="191"/>
      <c r="C3" s="191"/>
      <c r="D3" s="191"/>
      <c r="E3" s="191"/>
      <c r="F3" s="191"/>
      <c r="G3" s="191"/>
      <c r="H3" s="191"/>
      <c r="I3" s="191"/>
      <c r="J3" s="191"/>
      <c r="K3" s="191"/>
    </row>
    <row r="4" spans="2:11" ht="17" thickBot="1">
      <c r="B4" s="198" t="s">
        <v>174</v>
      </c>
      <c r="C4" s="50"/>
      <c r="D4" s="50"/>
      <c r="E4" s="50"/>
      <c r="F4" s="50"/>
      <c r="G4" s="50"/>
      <c r="H4" s="50"/>
      <c r="I4" s="194"/>
      <c r="J4" s="195"/>
      <c r="K4" s="196"/>
    </row>
    <row r="5" spans="2:11" ht="19" thickBot="1">
      <c r="B5" s="227" t="s">
        <v>1</v>
      </c>
      <c r="C5" s="211" t="s">
        <v>175</v>
      </c>
      <c r="D5" s="211" t="s">
        <v>176</v>
      </c>
      <c r="E5" s="211" t="s">
        <v>177</v>
      </c>
      <c r="F5" s="264" t="s">
        <v>178</v>
      </c>
      <c r="G5" s="211" t="s">
        <v>179</v>
      </c>
      <c r="H5" s="211" t="s">
        <v>180</v>
      </c>
      <c r="I5" s="213" t="s">
        <v>181</v>
      </c>
      <c r="J5" s="214" t="s">
        <v>182</v>
      </c>
      <c r="K5" s="229" t="s">
        <v>183</v>
      </c>
    </row>
    <row r="6" spans="2:11" ht="16">
      <c r="B6" s="209" t="s">
        <v>68</v>
      </c>
      <c r="C6" s="211">
        <v>6.35</v>
      </c>
      <c r="D6" s="211">
        <v>220</v>
      </c>
      <c r="E6" s="211">
        <v>15</v>
      </c>
      <c r="F6" s="259">
        <v>1.7999999999999999E-2</v>
      </c>
      <c r="G6" s="212">
        <v>4.0000000000000001E-3</v>
      </c>
      <c r="H6" s="211">
        <v>4.0000000000000001E-3</v>
      </c>
      <c r="I6" s="213">
        <f>(((D6*1000000)-(E6*1000000))/(2600*9.81))/(J6*60)</f>
        <v>0.7057163020465772</v>
      </c>
      <c r="J6" s="214">
        <f>(((D6-E6))/F6)/60</f>
        <v>189.81481481481484</v>
      </c>
      <c r="K6" s="215">
        <v>0.89420999999999995</v>
      </c>
    </row>
    <row r="7" spans="2:11" ht="16">
      <c r="B7" s="224" t="s">
        <v>78</v>
      </c>
      <c r="C7" s="204">
        <v>6.35</v>
      </c>
      <c r="D7" s="204">
        <v>220</v>
      </c>
      <c r="E7" s="204">
        <v>1</v>
      </c>
      <c r="F7" s="265" t="s">
        <v>184</v>
      </c>
      <c r="G7" s="206" t="s">
        <v>184</v>
      </c>
      <c r="H7" s="206" t="s">
        <v>184</v>
      </c>
      <c r="I7" s="206" t="s">
        <v>184</v>
      </c>
      <c r="J7" s="206" t="s">
        <v>184</v>
      </c>
      <c r="K7" s="236" t="s">
        <v>184</v>
      </c>
    </row>
    <row r="8" spans="2:11" ht="16">
      <c r="B8" s="224" t="s">
        <v>80</v>
      </c>
      <c r="C8" s="204">
        <v>6.35</v>
      </c>
      <c r="D8" s="204">
        <v>220</v>
      </c>
      <c r="E8" s="204">
        <v>18</v>
      </c>
      <c r="F8" s="260">
        <v>1.4E-2</v>
      </c>
      <c r="G8" s="206" t="s">
        <v>184</v>
      </c>
      <c r="H8" s="206" t="s">
        <v>184</v>
      </c>
      <c r="I8" s="207">
        <f>(((D8*1000000)-(E8*1000000))/(2600*9.81))/(J8*60)</f>
        <v>0.54889045714733786</v>
      </c>
      <c r="J8" s="208">
        <f>(((D8-E8))/F8)/60</f>
        <v>240.47619047619045</v>
      </c>
      <c r="K8" s="225">
        <v>2.9609000000000001</v>
      </c>
    </row>
    <row r="9" spans="2:11" ht="16">
      <c r="B9" s="232" t="s">
        <v>82</v>
      </c>
      <c r="C9" s="233">
        <v>6.35</v>
      </c>
      <c r="D9" s="233">
        <v>220</v>
      </c>
      <c r="E9" s="233">
        <v>40</v>
      </c>
      <c r="F9" s="266">
        <v>3.0000000000000001E-3</v>
      </c>
      <c r="G9" s="230" t="s">
        <v>185</v>
      </c>
      <c r="H9" s="230">
        <v>4.0000000000000001E-3</v>
      </c>
      <c r="I9" s="237">
        <f t="shared" ref="I9:I15" si="0">(((D9*1000000)-(E9*1000000))/(2600*9.81))/(J9*60)</f>
        <v>0.11761938367442955</v>
      </c>
      <c r="J9" s="238">
        <f>(((D9-E9))/F9)/60</f>
        <v>1000</v>
      </c>
      <c r="K9" s="235">
        <v>0.12659999999999999</v>
      </c>
    </row>
    <row r="10" spans="2:11" ht="16">
      <c r="B10" s="232" t="s">
        <v>85</v>
      </c>
      <c r="C10" s="233">
        <v>6.35</v>
      </c>
      <c r="D10" s="233">
        <v>220</v>
      </c>
      <c r="E10" s="233">
        <v>68</v>
      </c>
      <c r="F10" s="266">
        <v>9.5000000000000001E-2</v>
      </c>
      <c r="G10" s="230">
        <v>5.6000000000000001E-2</v>
      </c>
      <c r="H10" s="230">
        <v>9.5000000000000001E-2</v>
      </c>
      <c r="I10" s="237">
        <f>(((D10*1000000)-(E10*1000000))/(2600*9.81))/(J10*60)</f>
        <v>3.7246138163569356</v>
      </c>
      <c r="J10" s="238">
        <f>(((D10-E10))/F10)/60</f>
        <v>26.666666666666668</v>
      </c>
      <c r="K10" s="235">
        <v>0.2278</v>
      </c>
    </row>
    <row r="11" spans="2:11" ht="16">
      <c r="B11" s="232" t="s">
        <v>86</v>
      </c>
      <c r="C11" s="233">
        <v>6.35</v>
      </c>
      <c r="D11" s="233">
        <v>220</v>
      </c>
      <c r="E11" s="233">
        <v>30</v>
      </c>
      <c r="F11" s="266">
        <v>3.4000000000000002E-2</v>
      </c>
      <c r="G11" s="230">
        <v>0.01</v>
      </c>
      <c r="H11" s="230">
        <v>1.2E-2</v>
      </c>
      <c r="I11" s="237">
        <f t="shared" si="0"/>
        <v>1.3330196816435349</v>
      </c>
      <c r="J11" s="238">
        <f t="shared" ref="J11:J15" si="1">(((D11-E11))/F11)/60</f>
        <v>93.137254901960787</v>
      </c>
      <c r="K11" s="235">
        <v>0.43858000000000003</v>
      </c>
    </row>
    <row r="12" spans="2:11" ht="16">
      <c r="B12" s="218" t="s">
        <v>69</v>
      </c>
      <c r="C12" s="204">
        <v>6.35</v>
      </c>
      <c r="D12" s="204">
        <v>220</v>
      </c>
      <c r="E12" s="204">
        <v>8</v>
      </c>
      <c r="F12" s="260">
        <v>0.02</v>
      </c>
      <c r="G12" s="206" t="s">
        <v>184</v>
      </c>
      <c r="H12" s="206" t="s">
        <v>184</v>
      </c>
      <c r="I12" s="207">
        <f t="shared" si="0"/>
        <v>0.78412922449619693</v>
      </c>
      <c r="J12" s="208">
        <f t="shared" si="1"/>
        <v>176.66666666666666</v>
      </c>
      <c r="K12" s="225">
        <v>1.1954</v>
      </c>
    </row>
    <row r="13" spans="2:11" ht="16">
      <c r="B13" s="218" t="s">
        <v>79</v>
      </c>
      <c r="C13" s="204">
        <v>6.35</v>
      </c>
      <c r="D13" s="204">
        <v>220</v>
      </c>
      <c r="E13" s="204">
        <v>32</v>
      </c>
      <c r="F13" s="260">
        <v>2.1000000000000001E-2</v>
      </c>
      <c r="G13" s="206" t="s">
        <v>184</v>
      </c>
      <c r="H13" s="206" t="s">
        <v>184</v>
      </c>
      <c r="I13" s="207">
        <f t="shared" si="0"/>
        <v>0.82333568572100679</v>
      </c>
      <c r="J13" s="208">
        <f t="shared" si="1"/>
        <v>149.20634920634922</v>
      </c>
      <c r="K13" s="225">
        <v>1.0271999999999999</v>
      </c>
    </row>
    <row r="14" spans="2:11" ht="16">
      <c r="B14" s="217" t="s">
        <v>81</v>
      </c>
      <c r="C14" s="98">
        <v>6.35</v>
      </c>
      <c r="D14" s="98">
        <v>220</v>
      </c>
      <c r="E14" s="98">
        <v>40</v>
      </c>
      <c r="F14" s="261">
        <v>2.1000000000000001E-2</v>
      </c>
      <c r="G14" s="98">
        <v>8.0000000000000002E-3</v>
      </c>
      <c r="H14" s="98">
        <v>1.0999999999999999E-2</v>
      </c>
      <c r="I14" s="159">
        <f t="shared" si="0"/>
        <v>0.8233356857210069</v>
      </c>
      <c r="J14" s="202">
        <f t="shared" si="1"/>
        <v>142.85714285714283</v>
      </c>
      <c r="K14" s="216">
        <v>0.23089000000000001</v>
      </c>
    </row>
    <row r="15" spans="2:11" ht="16">
      <c r="B15" s="217" t="s">
        <v>83</v>
      </c>
      <c r="C15" s="98">
        <v>6.35</v>
      </c>
      <c r="D15" s="98">
        <v>220</v>
      </c>
      <c r="E15" s="98">
        <v>20</v>
      </c>
      <c r="F15" s="261">
        <v>1.9E-2</v>
      </c>
      <c r="G15" s="98">
        <v>8.9999999999999993E-3</v>
      </c>
      <c r="H15" s="98">
        <v>1.2E-2</v>
      </c>
      <c r="I15" s="159">
        <f t="shared" si="0"/>
        <v>0.74492276327138707</v>
      </c>
      <c r="J15" s="202">
        <f t="shared" si="1"/>
        <v>175.43859649122808</v>
      </c>
      <c r="K15" s="216">
        <v>0.18682000000000001</v>
      </c>
    </row>
    <row r="16" spans="2:11" ht="17" thickBot="1">
      <c r="B16" s="226" t="s">
        <v>84</v>
      </c>
      <c r="C16" s="219">
        <v>6.35</v>
      </c>
      <c r="D16" s="219">
        <v>220</v>
      </c>
      <c r="E16" s="219">
        <v>1</v>
      </c>
      <c r="F16" s="267">
        <v>2.1000000000000001E-2</v>
      </c>
      <c r="G16" s="220" t="s">
        <v>184</v>
      </c>
      <c r="H16" s="220" t="s">
        <v>184</v>
      </c>
      <c r="I16" s="221">
        <f>(((D16*1000000)-(E16*1000000))/(2600*9.81))/(J16*60)</f>
        <v>0.8233356857210069</v>
      </c>
      <c r="J16" s="222">
        <f>(((D16-E16))/F16)/60</f>
        <v>173.8095238095238</v>
      </c>
      <c r="K16" s="223">
        <v>35.4133</v>
      </c>
    </row>
    <row r="17" spans="2:13" ht="18">
      <c r="B17" s="191"/>
      <c r="C17" s="191"/>
      <c r="D17" s="191"/>
      <c r="E17" s="256" t="s">
        <v>186</v>
      </c>
      <c r="F17" s="200">
        <f>AVERAGE(F6,F9:F11,F14,F15)</f>
        <v>3.1666666666666662E-2</v>
      </c>
      <c r="G17" s="274"/>
      <c r="H17" s="191"/>
      <c r="I17" s="271">
        <f>AVERAGE(I6,I9:I11,I14:I15)</f>
        <v>1.2415379387856453</v>
      </c>
      <c r="J17" s="272">
        <f>AVERAGE(J6,J9:J11,J14:J15)</f>
        <v>271.31907928863558</v>
      </c>
      <c r="K17" s="191"/>
    </row>
    <row r="18" spans="2:13" ht="18">
      <c r="B18" s="191"/>
      <c r="C18" s="191"/>
      <c r="D18" s="191"/>
      <c r="E18" s="256"/>
      <c r="F18" s="200"/>
      <c r="G18" s="191"/>
      <c r="H18" s="191"/>
      <c r="I18" s="191"/>
      <c r="J18" s="275"/>
      <c r="K18" s="191"/>
    </row>
    <row r="19" spans="2:13" ht="17" thickBot="1">
      <c r="B19" s="198" t="s">
        <v>187</v>
      </c>
      <c r="C19" s="50"/>
      <c r="D19" s="50"/>
      <c r="E19" s="50"/>
      <c r="F19" s="50"/>
      <c r="G19" s="50"/>
      <c r="H19" s="50"/>
      <c r="I19" s="50"/>
      <c r="J19" s="194"/>
      <c r="K19" s="50"/>
    </row>
    <row r="20" spans="2:13" ht="19" thickBot="1">
      <c r="B20" s="142" t="s">
        <v>1</v>
      </c>
      <c r="C20" s="143" t="s">
        <v>175</v>
      </c>
      <c r="D20" s="143" t="s">
        <v>176</v>
      </c>
      <c r="E20" s="143" t="s">
        <v>177</v>
      </c>
      <c r="F20" s="258" t="s">
        <v>178</v>
      </c>
      <c r="G20" s="143" t="s">
        <v>179</v>
      </c>
      <c r="H20" s="143" t="s">
        <v>180</v>
      </c>
      <c r="I20" s="143" t="s">
        <v>181</v>
      </c>
      <c r="J20" s="143" t="s">
        <v>182</v>
      </c>
      <c r="K20" s="144" t="s">
        <v>183</v>
      </c>
      <c r="L20" s="98"/>
      <c r="M20" s="98"/>
    </row>
    <row r="21" spans="2:13" ht="16">
      <c r="B21" s="209" t="s">
        <v>68</v>
      </c>
      <c r="C21" s="210">
        <v>2</v>
      </c>
      <c r="D21" s="210">
        <v>27.8</v>
      </c>
      <c r="E21" s="211">
        <v>15</v>
      </c>
      <c r="F21" s="259">
        <v>4.2999999999999997E-2</v>
      </c>
      <c r="G21" s="212">
        <v>2.5000000000000001E-2</v>
      </c>
      <c r="H21" s="211">
        <v>0.26700000000000002</v>
      </c>
      <c r="I21" s="213">
        <f>(((D21*1000000)-(E21*1000000))/(2600*9.81))/(J21*60)</f>
        <v>1.6858778326668233</v>
      </c>
      <c r="J21" s="214">
        <f>(((D21-E21))/F21)/60</f>
        <v>4.9612403100775193</v>
      </c>
      <c r="K21" s="215">
        <v>0.79491999999999996</v>
      </c>
      <c r="L21" s="98"/>
      <c r="M21" s="98"/>
    </row>
    <row r="22" spans="2:13" ht="16">
      <c r="B22" s="224" t="s">
        <v>78</v>
      </c>
      <c r="C22" s="205">
        <v>2.62</v>
      </c>
      <c r="D22" s="205">
        <v>45.3</v>
      </c>
      <c r="E22" s="204">
        <v>1</v>
      </c>
      <c r="F22" s="260">
        <v>0.20200000000000001</v>
      </c>
      <c r="G22" s="206" t="s">
        <v>184</v>
      </c>
      <c r="H22" s="206" t="s">
        <v>184</v>
      </c>
      <c r="I22" s="207">
        <f>(((D22*1000000)-(E22*1000000))/(2600*9.81))/(J22*60)</f>
        <v>7.9197051674115899</v>
      </c>
      <c r="J22" s="208">
        <f>(((D22-E22))/F22)/60</f>
        <v>3.6551155115511547</v>
      </c>
      <c r="K22" s="225">
        <v>1.1961999999999999</v>
      </c>
      <c r="L22" s="98"/>
      <c r="M22" s="98"/>
    </row>
    <row r="23" spans="2:13" ht="16">
      <c r="B23" s="224" t="s">
        <v>80</v>
      </c>
      <c r="C23" s="205">
        <v>3.46</v>
      </c>
      <c r="D23" s="205">
        <v>74.5</v>
      </c>
      <c r="E23" s="204">
        <v>18</v>
      </c>
      <c r="F23" s="260">
        <v>1.7999999999999999E-2</v>
      </c>
      <c r="G23" s="206" t="s">
        <v>184</v>
      </c>
      <c r="H23" s="206" t="s">
        <v>184</v>
      </c>
      <c r="I23" s="207">
        <f>(((D23*1000000)-(E23*1000000))/(2600*9.81))/(J23*60)</f>
        <v>0.7057163020465772</v>
      </c>
      <c r="J23" s="208">
        <f>(((D23-E23))/F23)/60</f>
        <v>52.314814814814817</v>
      </c>
      <c r="K23" s="225">
        <v>3.1892999999999998</v>
      </c>
      <c r="L23" s="98"/>
      <c r="M23" s="98"/>
    </row>
    <row r="24" spans="2:13" ht="16">
      <c r="B24" s="217" t="s">
        <v>82</v>
      </c>
      <c r="C24" s="98">
        <v>2.83</v>
      </c>
      <c r="D24" s="98">
        <v>52.1</v>
      </c>
      <c r="E24" s="98">
        <v>40</v>
      </c>
      <c r="F24" s="261">
        <v>6.0999999999999999E-2</v>
      </c>
      <c r="G24" s="98">
        <v>0.06</v>
      </c>
      <c r="H24" s="203" t="s">
        <v>188</v>
      </c>
      <c r="I24" s="159">
        <f t="shared" ref="I24:I30" si="2">(((D24*1000000)-(E24*1000000))/(2600*9.81))/(J24*60)</f>
        <v>2.3915941347134004</v>
      </c>
      <c r="J24" s="202">
        <f t="shared" ref="J24:J30" si="3">(((D24-E24))/F24)/60</f>
        <v>3.306010928961749</v>
      </c>
      <c r="K24" s="216">
        <v>2.9121999999999999E-2</v>
      </c>
      <c r="L24" s="98"/>
      <c r="M24" s="192"/>
    </row>
    <row r="25" spans="2:13" ht="16">
      <c r="B25" s="232" t="s">
        <v>85</v>
      </c>
      <c r="C25" s="233">
        <v>4.32</v>
      </c>
      <c r="D25" s="233">
        <v>110.6</v>
      </c>
      <c r="E25" s="230">
        <v>68</v>
      </c>
      <c r="F25" s="262">
        <v>0.48</v>
      </c>
      <c r="G25" s="230">
        <v>0.435</v>
      </c>
      <c r="H25" s="230" t="s">
        <v>189</v>
      </c>
      <c r="I25" s="159">
        <f t="shared" si="2"/>
        <v>18.819101387908731</v>
      </c>
      <c r="J25" s="202">
        <f t="shared" si="3"/>
        <v>1.4791666666666665</v>
      </c>
      <c r="K25" s="234">
        <v>0.10725999999999999</v>
      </c>
      <c r="L25" s="98"/>
      <c r="M25" s="192"/>
    </row>
    <row r="26" spans="2:13" ht="16">
      <c r="B26" s="217" t="s">
        <v>86</v>
      </c>
      <c r="C26" s="98">
        <v>3.12</v>
      </c>
      <c r="D26" s="98">
        <v>62</v>
      </c>
      <c r="E26" s="98">
        <v>30</v>
      </c>
      <c r="F26" s="261">
        <v>0.186</v>
      </c>
      <c r="G26" s="98">
        <v>0.151</v>
      </c>
      <c r="H26" s="98" t="s">
        <v>190</v>
      </c>
      <c r="I26" s="201">
        <f t="shared" si="2"/>
        <v>7.2924017878146321</v>
      </c>
      <c r="J26" s="202">
        <f t="shared" si="3"/>
        <v>2.8673835125448028</v>
      </c>
      <c r="K26" s="216">
        <v>0.11447</v>
      </c>
      <c r="L26" s="98"/>
      <c r="M26" s="192"/>
    </row>
    <row r="27" spans="2:13" ht="16">
      <c r="B27" s="217" t="s">
        <v>69</v>
      </c>
      <c r="C27" s="98">
        <v>1.82</v>
      </c>
      <c r="D27" s="98">
        <v>23.4</v>
      </c>
      <c r="E27" s="98">
        <v>8</v>
      </c>
      <c r="F27" s="261">
        <v>0.22500000000000001</v>
      </c>
      <c r="G27" s="98">
        <v>0.186</v>
      </c>
      <c r="H27" s="98" t="s">
        <v>191</v>
      </c>
      <c r="I27" s="201">
        <f t="shared" si="2"/>
        <v>8.8214537755822171</v>
      </c>
      <c r="J27" s="202">
        <f t="shared" si="3"/>
        <v>1.1407407407407406</v>
      </c>
      <c r="K27" s="216">
        <v>0.2873</v>
      </c>
      <c r="L27" s="98"/>
      <c r="M27" s="192"/>
    </row>
    <row r="28" spans="2:13" ht="16">
      <c r="B28" s="217" t="s">
        <v>79</v>
      </c>
      <c r="C28" s="98">
        <v>3.38</v>
      </c>
      <c r="D28" s="98">
        <v>71.5</v>
      </c>
      <c r="E28" s="98">
        <v>32</v>
      </c>
      <c r="F28" s="261">
        <v>0.216</v>
      </c>
      <c r="G28" s="98">
        <v>0.16800000000000001</v>
      </c>
      <c r="H28" s="98">
        <v>2.984</v>
      </c>
      <c r="I28" s="201">
        <f t="shared" si="2"/>
        <v>8.4685956245589278</v>
      </c>
      <c r="J28" s="202">
        <f t="shared" si="3"/>
        <v>3.0478395061728398</v>
      </c>
      <c r="K28" s="216">
        <v>3.1185999999999998E-2</v>
      </c>
      <c r="L28" s="98"/>
      <c r="M28" s="192"/>
    </row>
    <row r="29" spans="2:13" ht="16">
      <c r="B29" s="217" t="s">
        <v>81</v>
      </c>
      <c r="C29" s="98">
        <v>3.17</v>
      </c>
      <c r="D29" s="98">
        <v>63.8</v>
      </c>
      <c r="E29" s="98">
        <v>40</v>
      </c>
      <c r="F29" s="261">
        <v>0.10100000000000001</v>
      </c>
      <c r="G29" s="98">
        <v>8.5000000000000006E-2</v>
      </c>
      <c r="H29" s="98" t="s">
        <v>192</v>
      </c>
      <c r="I29" s="159">
        <f t="shared" si="2"/>
        <v>3.9598525837057954</v>
      </c>
      <c r="J29" s="202">
        <f t="shared" si="3"/>
        <v>3.9273927392739267</v>
      </c>
      <c r="K29" s="216">
        <v>6.3710000000000003E-2</v>
      </c>
      <c r="L29" s="98"/>
      <c r="M29" s="192"/>
    </row>
    <row r="30" spans="2:13" ht="16">
      <c r="B30" s="217" t="s">
        <v>83</v>
      </c>
      <c r="C30" s="98">
        <v>2.56</v>
      </c>
      <c r="D30" s="98">
        <v>43.5</v>
      </c>
      <c r="E30" s="98">
        <v>20</v>
      </c>
      <c r="F30" s="261">
        <v>7.9000000000000001E-2</v>
      </c>
      <c r="G30" s="98">
        <v>6.8000000000000005E-2</v>
      </c>
      <c r="H30" s="98" t="s">
        <v>193</v>
      </c>
      <c r="I30" s="159">
        <f t="shared" si="2"/>
        <v>3.0973104367599782</v>
      </c>
      <c r="J30" s="202">
        <f t="shared" si="3"/>
        <v>4.9578059071729959</v>
      </c>
      <c r="K30" s="216">
        <v>8.0712000000000006E-2</v>
      </c>
      <c r="L30" s="98"/>
      <c r="M30" s="192"/>
    </row>
    <row r="31" spans="2:13" ht="17" thickBot="1">
      <c r="B31" s="226" t="s">
        <v>84</v>
      </c>
      <c r="C31" s="219">
        <v>3.06</v>
      </c>
      <c r="D31" s="219">
        <v>59.9</v>
      </c>
      <c r="E31" s="220">
        <v>1</v>
      </c>
      <c r="F31" s="263">
        <v>2.1999999999999999E-2</v>
      </c>
      <c r="G31" s="220" t="s">
        <v>184</v>
      </c>
      <c r="H31" s="220" t="s">
        <v>184</v>
      </c>
      <c r="I31" s="221">
        <f>(((D31*1000000)-(E31*1000000))/(2600*9.81))/(J31*60)</f>
        <v>0.86254214694581655</v>
      </c>
      <c r="J31" s="222">
        <f>(((D31-E31))/F31)/60</f>
        <v>44.621212121212125</v>
      </c>
      <c r="K31" s="231">
        <v>35.696100000000001</v>
      </c>
      <c r="L31" s="98"/>
      <c r="M31" s="192"/>
    </row>
    <row r="32" spans="2:13" ht="16">
      <c r="E32" s="257" t="s">
        <v>186</v>
      </c>
      <c r="F32" s="239">
        <f>AVERAGE(F21,F24:F30)</f>
        <v>0.173875</v>
      </c>
      <c r="G32" s="193">
        <f>MAX(F21,F24:F30)</f>
        <v>0.48</v>
      </c>
      <c r="I32" s="269">
        <f>AVERAGE(I21,I24:I30)</f>
        <v>6.8170234454638132</v>
      </c>
      <c r="J32" s="270">
        <f>AVERAGE(J21,J24:J30)</f>
        <v>3.2109475389514053</v>
      </c>
      <c r="L32" s="98"/>
      <c r="M32" s="192"/>
    </row>
    <row r="33" spans="2:18" ht="16">
      <c r="E33" s="257"/>
      <c r="F33" s="239"/>
      <c r="I33" s="276"/>
      <c r="L33" s="98"/>
      <c r="M33" s="192"/>
    </row>
    <row r="34" spans="2:18" ht="15.75" customHeight="1" thickBot="1">
      <c r="B34" s="198" t="s">
        <v>194</v>
      </c>
      <c r="K34" s="193"/>
    </row>
    <row r="35" spans="2:18" ht="15.75" customHeight="1">
      <c r="B35" s="227" t="s">
        <v>1</v>
      </c>
      <c r="C35" s="211" t="s">
        <v>175</v>
      </c>
      <c r="D35" s="211" t="s">
        <v>176</v>
      </c>
      <c r="E35" s="228" t="s">
        <v>177</v>
      </c>
      <c r="F35" s="268" t="s">
        <v>195</v>
      </c>
      <c r="G35" s="211" t="s">
        <v>196</v>
      </c>
      <c r="H35" s="211" t="s">
        <v>197</v>
      </c>
      <c r="I35" s="268" t="s">
        <v>198</v>
      </c>
      <c r="J35" s="211" t="s">
        <v>199</v>
      </c>
      <c r="K35" s="211" t="s">
        <v>200</v>
      </c>
      <c r="L35" s="268" t="s">
        <v>201</v>
      </c>
      <c r="M35" s="228" t="s">
        <v>202</v>
      </c>
      <c r="N35" s="228" t="s">
        <v>203</v>
      </c>
      <c r="O35" s="228" t="s">
        <v>204</v>
      </c>
      <c r="P35" s="228" t="s">
        <v>205</v>
      </c>
      <c r="Q35" s="215" t="s">
        <v>183</v>
      </c>
    </row>
    <row r="36" spans="2:18" ht="15.75" customHeight="1">
      <c r="B36" s="241" t="s">
        <v>68</v>
      </c>
      <c r="C36" s="143">
        <v>6.35</v>
      </c>
      <c r="D36" s="143">
        <v>220</v>
      </c>
      <c r="E36" s="141">
        <v>15</v>
      </c>
      <c r="F36" s="273">
        <v>2E-3</v>
      </c>
      <c r="G36" s="242">
        <v>1E-3</v>
      </c>
      <c r="H36" s="242">
        <v>4.0000000000000001E-3</v>
      </c>
      <c r="I36" s="273">
        <v>0.14000000000000001</v>
      </c>
      <c r="J36" s="242">
        <v>0.12</v>
      </c>
      <c r="K36" s="242">
        <v>0.86</v>
      </c>
      <c r="L36" s="141">
        <v>25</v>
      </c>
      <c r="M36" s="243">
        <f t="shared" ref="M36:M45" si="4">((D36-L36)/F36)/60</f>
        <v>1625</v>
      </c>
      <c r="N36" s="243">
        <f t="shared" ref="N36:N45" si="5">((L36-E36)/I36)/60</f>
        <v>1.1904761904761902</v>
      </c>
      <c r="O36" s="148">
        <f t="shared" ref="O36:O45" si="6">M36+N36</f>
        <v>1626.1904761904761</v>
      </c>
      <c r="P36" s="243">
        <f t="shared" ref="P36:P45" si="7">O36/60</f>
        <v>27.103174603174601</v>
      </c>
      <c r="Q36" s="244">
        <v>0.65073999999999999</v>
      </c>
    </row>
    <row r="37" spans="2:18" ht="15.75" customHeight="1">
      <c r="B37" s="245" t="s">
        <v>78</v>
      </c>
      <c r="C37" s="98">
        <v>6.35</v>
      </c>
      <c r="D37" s="98">
        <v>220</v>
      </c>
      <c r="E37" s="50">
        <v>1</v>
      </c>
      <c r="F37" s="196">
        <v>0.04</v>
      </c>
      <c r="G37" s="186">
        <v>0.03</v>
      </c>
      <c r="H37" s="186">
        <v>0.01</v>
      </c>
      <c r="I37" s="196">
        <v>0.12</v>
      </c>
      <c r="J37" s="186">
        <v>0.01</v>
      </c>
      <c r="K37" s="186">
        <v>0.03</v>
      </c>
      <c r="L37" s="50">
        <v>60</v>
      </c>
      <c r="M37" s="195">
        <f t="shared" si="4"/>
        <v>66.666666666666671</v>
      </c>
      <c r="N37" s="195">
        <f t="shared" si="5"/>
        <v>8.1944444444444446</v>
      </c>
      <c r="O37" s="95">
        <f t="shared" si="6"/>
        <v>74.861111111111114</v>
      </c>
      <c r="P37" s="195">
        <f t="shared" si="7"/>
        <v>1.2476851851851853</v>
      </c>
      <c r="Q37" s="246">
        <v>0.79259000000000002</v>
      </c>
      <c r="R37" s="139" t="s">
        <v>206</v>
      </c>
    </row>
    <row r="38" spans="2:18" ht="15.75" customHeight="1">
      <c r="B38" s="254" t="s">
        <v>80</v>
      </c>
      <c r="C38" s="204">
        <v>6.35</v>
      </c>
      <c r="D38" s="204">
        <v>220</v>
      </c>
      <c r="E38" s="206">
        <v>18</v>
      </c>
      <c r="F38" s="206" t="s">
        <v>184</v>
      </c>
      <c r="G38" s="206" t="s">
        <v>184</v>
      </c>
      <c r="H38" s="206" t="s">
        <v>184</v>
      </c>
      <c r="I38" s="206" t="s">
        <v>184</v>
      </c>
      <c r="J38" s="206" t="s">
        <v>184</v>
      </c>
      <c r="K38" s="206" t="s">
        <v>184</v>
      </c>
      <c r="L38" s="206" t="s">
        <v>184</v>
      </c>
      <c r="M38" s="206" t="s">
        <v>184</v>
      </c>
      <c r="N38" s="206" t="s">
        <v>184</v>
      </c>
      <c r="O38" s="206" t="s">
        <v>184</v>
      </c>
      <c r="P38" s="206" t="s">
        <v>184</v>
      </c>
      <c r="Q38" s="247" t="s">
        <v>184</v>
      </c>
    </row>
    <row r="39" spans="2:18" ht="15.75" customHeight="1">
      <c r="B39" s="248" t="s">
        <v>82</v>
      </c>
      <c r="C39" s="98">
        <v>6.35</v>
      </c>
      <c r="D39" s="98">
        <v>220</v>
      </c>
      <c r="E39" s="50">
        <v>40</v>
      </c>
      <c r="F39" s="196">
        <v>1E-3</v>
      </c>
      <c r="G39" s="186" t="s">
        <v>184</v>
      </c>
      <c r="H39" s="186">
        <v>5.0000000000000001E-3</v>
      </c>
      <c r="I39" s="196">
        <v>0.03</v>
      </c>
      <c r="J39" s="186" t="s">
        <v>207</v>
      </c>
      <c r="K39" s="186" t="s">
        <v>208</v>
      </c>
      <c r="L39" s="50">
        <v>50</v>
      </c>
      <c r="M39" s="195">
        <f t="shared" si="4"/>
        <v>2833.3333333333335</v>
      </c>
      <c r="N39" s="195">
        <f t="shared" si="5"/>
        <v>5.5555555555555562</v>
      </c>
      <c r="O39" s="95">
        <f t="shared" si="6"/>
        <v>2838.8888888888891</v>
      </c>
      <c r="P39" s="195">
        <f t="shared" si="7"/>
        <v>47.314814814814817</v>
      </c>
      <c r="Q39" s="246">
        <v>7.5095999999999996E-2</v>
      </c>
    </row>
    <row r="40" spans="2:18" ht="15.75" customHeight="1">
      <c r="B40" s="248" t="s">
        <v>85</v>
      </c>
      <c r="C40" s="98">
        <v>6.35</v>
      </c>
      <c r="D40" s="98">
        <v>220</v>
      </c>
      <c r="E40" s="50">
        <v>68</v>
      </c>
      <c r="F40" s="196">
        <v>0.01</v>
      </c>
      <c r="G40" s="186">
        <v>8.9999999999999993E-3</v>
      </c>
      <c r="H40" s="186">
        <v>7.4999999999999997E-2</v>
      </c>
      <c r="I40" s="196">
        <v>0.85</v>
      </c>
      <c r="J40" s="186">
        <v>0.79</v>
      </c>
      <c r="K40" s="186" t="s">
        <v>209</v>
      </c>
      <c r="L40" s="50">
        <v>100</v>
      </c>
      <c r="M40" s="195">
        <f t="shared" si="4"/>
        <v>200</v>
      </c>
      <c r="N40" s="195">
        <f t="shared" si="5"/>
        <v>0.62745098039215685</v>
      </c>
      <c r="O40" s="95">
        <f t="shared" si="6"/>
        <v>200.62745098039215</v>
      </c>
      <c r="P40" s="195">
        <f t="shared" si="7"/>
        <v>3.3437908496732027</v>
      </c>
      <c r="Q40" s="246">
        <v>0.19364000000000001</v>
      </c>
    </row>
    <row r="41" spans="2:18" ht="15.75" customHeight="1">
      <c r="B41" s="248" t="s">
        <v>86</v>
      </c>
      <c r="C41" s="98">
        <v>6.35</v>
      </c>
      <c r="D41" s="98">
        <v>220</v>
      </c>
      <c r="E41" s="50">
        <v>30</v>
      </c>
      <c r="F41" s="196">
        <v>2E-3</v>
      </c>
      <c r="G41" s="186">
        <v>1E-3</v>
      </c>
      <c r="H41" s="186">
        <v>8.0000000000000002E-3</v>
      </c>
      <c r="I41" s="196">
        <v>0.19</v>
      </c>
      <c r="J41" s="186">
        <v>0.15</v>
      </c>
      <c r="K41" s="186" t="s">
        <v>210</v>
      </c>
      <c r="L41" s="50">
        <v>60</v>
      </c>
      <c r="M41" s="195">
        <f t="shared" si="4"/>
        <v>1333.3333333333333</v>
      </c>
      <c r="N41" s="195">
        <f t="shared" si="5"/>
        <v>2.6315789473684208</v>
      </c>
      <c r="O41" s="95">
        <f t="shared" si="6"/>
        <v>1335.9649122807016</v>
      </c>
      <c r="P41" s="195">
        <f t="shared" si="7"/>
        <v>22.266081871345026</v>
      </c>
      <c r="Q41" s="246">
        <v>0.11794</v>
      </c>
    </row>
    <row r="42" spans="2:18" ht="15.75" customHeight="1">
      <c r="B42" s="248" t="s">
        <v>69</v>
      </c>
      <c r="C42" s="98">
        <v>6.35</v>
      </c>
      <c r="D42" s="98">
        <v>220</v>
      </c>
      <c r="E42" s="50">
        <v>8</v>
      </c>
      <c r="F42" s="196">
        <v>2E-3</v>
      </c>
      <c r="G42" s="186">
        <v>1E-3</v>
      </c>
      <c r="H42" s="186">
        <v>5.0000000000000001E-3</v>
      </c>
      <c r="I42" s="196">
        <v>0.4</v>
      </c>
      <c r="J42" s="186">
        <v>0.35</v>
      </c>
      <c r="K42" s="186" t="s">
        <v>211</v>
      </c>
      <c r="L42" s="50">
        <v>20</v>
      </c>
      <c r="M42" s="195">
        <f t="shared" si="4"/>
        <v>1666.6666666666667</v>
      </c>
      <c r="N42" s="195">
        <f t="shared" si="5"/>
        <v>0.5</v>
      </c>
      <c r="O42" s="95">
        <f t="shared" si="6"/>
        <v>1667.1666666666667</v>
      </c>
      <c r="P42" s="195">
        <f t="shared" si="7"/>
        <v>27.786111111111111</v>
      </c>
      <c r="Q42" s="246">
        <v>0.19364000000000001</v>
      </c>
    </row>
    <row r="43" spans="2:18" ht="15.75" customHeight="1">
      <c r="B43" s="248" t="s">
        <v>79</v>
      </c>
      <c r="C43" s="98">
        <v>6.35</v>
      </c>
      <c r="D43" s="98">
        <v>220</v>
      </c>
      <c r="E43" s="50">
        <v>32</v>
      </c>
      <c r="F43" s="196">
        <v>1E-3</v>
      </c>
      <c r="G43" s="186" t="s">
        <v>184</v>
      </c>
      <c r="H43" s="186">
        <v>4.0000000000000001E-3</v>
      </c>
      <c r="I43" s="196">
        <v>0.21</v>
      </c>
      <c r="J43" s="186">
        <v>0.15</v>
      </c>
      <c r="K43" s="186" t="s">
        <v>212</v>
      </c>
      <c r="L43" s="50">
        <v>70</v>
      </c>
      <c r="M43" s="195">
        <f t="shared" si="4"/>
        <v>2500</v>
      </c>
      <c r="N43" s="195">
        <f t="shared" si="5"/>
        <v>3.0158730158730163</v>
      </c>
      <c r="O43" s="95">
        <f t="shared" si="6"/>
        <v>2503.0158730158732</v>
      </c>
      <c r="P43" s="195">
        <f t="shared" si="7"/>
        <v>41.716931216931222</v>
      </c>
      <c r="Q43" s="246">
        <v>7.8260999999999997E-2</v>
      </c>
    </row>
    <row r="44" spans="2:18" ht="15.75" customHeight="1">
      <c r="B44" s="248" t="s">
        <v>81</v>
      </c>
      <c r="C44" s="98">
        <v>6.35</v>
      </c>
      <c r="D44" s="98">
        <v>220</v>
      </c>
      <c r="E44" s="50">
        <v>40</v>
      </c>
      <c r="F44" s="196">
        <v>2E-3</v>
      </c>
      <c r="G44" s="186">
        <v>1E-3</v>
      </c>
      <c r="H44" s="186">
        <v>8.0000000000000002E-3</v>
      </c>
      <c r="I44" s="196">
        <v>0.13</v>
      </c>
      <c r="J44" s="186">
        <v>0.11</v>
      </c>
      <c r="K44" s="186">
        <v>0.87</v>
      </c>
      <c r="L44" s="50">
        <v>60</v>
      </c>
      <c r="M44" s="195">
        <f t="shared" si="4"/>
        <v>1333.3333333333333</v>
      </c>
      <c r="N44" s="195">
        <f t="shared" si="5"/>
        <v>2.5641025641025639</v>
      </c>
      <c r="O44" s="95">
        <f t="shared" si="6"/>
        <v>1335.8974358974358</v>
      </c>
      <c r="P44" s="195">
        <f t="shared" si="7"/>
        <v>22.264957264957264</v>
      </c>
      <c r="Q44" s="246">
        <v>5.8987999999999999E-2</v>
      </c>
    </row>
    <row r="45" spans="2:18" ht="15.75" customHeight="1">
      <c r="B45" s="248" t="s">
        <v>83</v>
      </c>
      <c r="C45" s="98">
        <v>6.35</v>
      </c>
      <c r="D45" s="98">
        <v>220</v>
      </c>
      <c r="E45" s="50">
        <v>20</v>
      </c>
      <c r="F45" s="196">
        <v>8.0000000000000002E-3</v>
      </c>
      <c r="G45" s="186">
        <v>7.0000000000000001E-3</v>
      </c>
      <c r="H45" s="186">
        <v>2E-3</v>
      </c>
      <c r="I45" s="196">
        <v>0.39</v>
      </c>
      <c r="J45" s="186" t="s">
        <v>213</v>
      </c>
      <c r="K45" s="186" t="s">
        <v>214</v>
      </c>
      <c r="L45" s="50">
        <v>30</v>
      </c>
      <c r="M45" s="195">
        <f t="shared" si="4"/>
        <v>395.83333333333331</v>
      </c>
      <c r="N45" s="195">
        <f t="shared" si="5"/>
        <v>0.42735042735042733</v>
      </c>
      <c r="O45" s="95">
        <f t="shared" si="6"/>
        <v>396.26068376068372</v>
      </c>
      <c r="P45" s="195">
        <f t="shared" si="7"/>
        <v>6.6043447293447288</v>
      </c>
      <c r="Q45" s="246">
        <v>8.3659999999999998E-2</v>
      </c>
      <c r="R45" s="139" t="s">
        <v>206</v>
      </c>
    </row>
    <row r="46" spans="2:18" ht="15.75" customHeight="1" thickBot="1">
      <c r="B46" s="249" t="s">
        <v>84</v>
      </c>
      <c r="C46" s="250">
        <v>6.35</v>
      </c>
      <c r="D46" s="250">
        <v>220</v>
      </c>
      <c r="E46" s="251">
        <v>1</v>
      </c>
      <c r="F46" s="252" t="s">
        <v>184</v>
      </c>
      <c r="G46" s="252" t="s">
        <v>184</v>
      </c>
      <c r="H46" s="252" t="s">
        <v>184</v>
      </c>
      <c r="I46" s="252" t="s">
        <v>184</v>
      </c>
      <c r="J46" s="252" t="s">
        <v>184</v>
      </c>
      <c r="K46" s="252" t="s">
        <v>184</v>
      </c>
      <c r="L46" s="252" t="s">
        <v>184</v>
      </c>
      <c r="M46" s="252" t="s">
        <v>184</v>
      </c>
      <c r="N46" s="252" t="s">
        <v>184</v>
      </c>
      <c r="O46" s="252" t="s">
        <v>184</v>
      </c>
      <c r="P46" s="252" t="s">
        <v>184</v>
      </c>
      <c r="Q46" s="253" t="s">
        <v>184</v>
      </c>
    </row>
    <row r="47" spans="2:18" ht="15.75" customHeight="1">
      <c r="E47" s="256" t="s">
        <v>186</v>
      </c>
      <c r="F47" s="255">
        <f>AVERAGE(F36:F37,F39:F45)</f>
        <v>7.5555555555555558E-3</v>
      </c>
      <c r="H47" s="256"/>
      <c r="I47" s="239">
        <f>AVERAGE(I36:I37,I39:I45)</f>
        <v>0.27333333333333332</v>
      </c>
      <c r="O47" s="192">
        <f>AVERAGE(O36:O37,O39:O45)</f>
        <v>1330.9859443102478</v>
      </c>
      <c r="P47" s="192">
        <f>AVERAGE(P36:P37,P39:P45)</f>
        <v>22.183099071837461</v>
      </c>
    </row>
    <row r="48" spans="2:18" ht="15.75" customHeight="1">
      <c r="H48" s="240"/>
    </row>
    <row r="49" spans="2:9" ht="15.75" customHeight="1">
      <c r="B49" s="139" t="s">
        <v>215</v>
      </c>
      <c r="I49" s="193"/>
    </row>
    <row r="50" spans="2:9" ht="15.75" customHeight="1">
      <c r="F50" s="193"/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Citation</vt:lpstr>
      <vt:lpstr>Table 1 BND Results</vt:lpstr>
      <vt:lpstr>Table 2 SNGPlag Results</vt:lpstr>
      <vt:lpstr>Table 3 Embayment Transects</vt:lpstr>
      <vt:lpstr>Table 4 Embayment EPMA</vt:lpstr>
      <vt:lpstr>Table 5 Embayment Modeling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Jamie Farquharson</cp:lastModifiedBy>
  <cp:revision/>
  <dcterms:created xsi:type="dcterms:W3CDTF">2022-10-05T17:30:10Z</dcterms:created>
  <dcterms:modified xsi:type="dcterms:W3CDTF">2024-03-01T01:00:38Z</dcterms:modified>
  <cp:category/>
  <cp:contentStatus/>
</cp:coreProperties>
</file>